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20" windowWidth="1552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<sst xmlns="http://schemas.openxmlformats.org/spreadsheetml/2006/main" count="194" uniqueCount="193">
  <si>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</si>
  <si>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</si>
  <si>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</si>
  <si>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</si>
  <si>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</si>
  <si>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</si>
  <si>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</si>
  <si>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</si>
  <si>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</si>
  <si>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</si>
  <si>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</si>
  <si>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</si>
  <si>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</si>
  <si>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</si>
  <si>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</si>
  <si>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</si>
  <si>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</si>
  <si>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</si>
  <si>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</si>
  <si>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</si>
  <si>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</si>
  <si>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</si>
  <si>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</si>
  <si>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</si>
  <si>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</si>
  <si>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</si>
  <si>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</si>
  <si>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</si>
  <si>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</si>
  <si>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</si>
  <si>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</si>
  <si>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</si>
  <si>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</si>
  <si>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</si>
  <si>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</si>
  <si>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</si>
  <si>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</si>
  <si>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</si>
  <si>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</si>
  <si>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</si>
  <si>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</si>
  <si>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</si>
  <si>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</si>
  <si>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</si>
  <si>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</si>
  <si>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</si>
  <si>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</si>
  <si>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</si>
  <si>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</si>
  <si>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</si>
  <si>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</si>
  <si>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</si>
  <si>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</si>
  <si>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</si>
  <si>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</si>
  <si>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</si>
  <si>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</si>
  <si>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</si>
  <si>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</si>
  <si>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</si>
  <si>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</si>
  <si>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</si>
  <si>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</si>
  <si>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</si>
  <si>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</si>
  <si>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</si>
  <si>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</si>
  <si>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</si>
  <si>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</si>
  <si>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</si>
  <si>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</si>
  <si>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</si>
  <si>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</si>
  <si>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</si>
  <si>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</si>
  <si>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</si>
  <si>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</si>
  <si>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</si>
  <si>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</si>
  <si>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</si>
  <si>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</si>
  <si>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</si>
  <si>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</si>
  <si>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</si>
  <si>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</si>
  <si>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</si>
  <si>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</si>
  <si>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</si>
  <si>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</si>
  <si>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</si>
  <si>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</si>
  <si>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</si>
  <si>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</si>
  <si>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</si>
  <si>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</si>
  <si>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</si>
  <si>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</si>
  <si>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</si>
  <si>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</si>
  <si>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</si>
  <si>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</si>
  <si>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</si>
  <si>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</si>
  <si>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</si>
  <si>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</si>
  <si>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</si>
  <si>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</si>
  <si>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</si>
  <si>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</si>
  <si>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</si>
  <si>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</si>
  <si>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</si>
  <si>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</si>
  <si>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</si>
  <si>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</si>
  <si>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</si>
  <si>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</si>
  <si>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</si>
  <si>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</si>
  <si>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</si>
  <si>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</si>
  <si>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</si>
  <si>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</si>
  <si>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</si>
  <si>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</si>
  <si>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</si>
  <si>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</si>
  <si>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</si>
  <si>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</si>
  <si>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</si>
  <si>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</si>
  <si>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</si>
  <si>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</si>
  <si>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</si>
  <si>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</si>
  <si>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</si>
  <si>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</si>
  <si>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</si>
  <si>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</si>
  <si>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</si>
  <si>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</si>
  <si>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</si>
  <si>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</si>
  <si>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</si>
  <si>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</si>
  <si>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</si>
  <si>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</si>
  <si>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</si>
  <si>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</si>
  <si>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</si>
  <si>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</si>
  <si>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</si>
  <si>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</si>
  <si>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</si>
  <si>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</si>
  <si>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</si>
  <si>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</si>
  <si>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</si>
  <si>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</si>
  <si>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</si>
  <si>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</si>
  <si>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</si>
  <si>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</si>
  <si>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</si>
  <si>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</si>
  <si>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</si>
  <si>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</si>
  <si>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</si>
  <si>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</si>
  <si>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</si>
  <si>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</si>
  <si>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</si>
  <si>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</si>
  <si>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</si>
  <si>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</si>
  <si>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</si>
  <si>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</si>
  <si>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</si>
  <si>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</si>
  <si>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</si>
  <si>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</si>
  <si>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</si>
  <si>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</si>
  <si>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</si>
  <si>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 xml:space="preserve">Придбання комунальної техніки в лізінг відповідн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</si>
  <si>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</si>
  <si>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</si>
  <si>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</si>
  <si>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</si>
  <si>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</si>
  <si>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</si>
  <si>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</si>
  <si>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Профінансовано станом на 02.04.2018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</si>
</sst>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20" xfId="0" applyFill="1" applyBorder="1" applyAlignment="1">
      <alignment/>
    </xf>
    <xf numFmtId="49" fontId="35" fillId="52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1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3" xfId="0" applyFont="1" applyFill="1" applyBorder="1" applyAlignment="1">
      <alignment horizontal="left" vertical="center" wrapText="1"/>
    </xf>
    <xf numFmtId="49" fontId="30" fillId="53" borderId="23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4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4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06" fontId="33" fillId="0" borderId="18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90" zoomScaleNormal="90" zoomScalePageLayoutView="0" workbookViewId="0" topLeftCell="C1">
      <selection activeCell="AF103" sqref="AF103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33.66015625" style="1" customWidth="1"/>
    <col min="32" max="32" width="22.83203125" style="1" customWidth="1"/>
    <col min="33" max="33" width="14.66015625" style="1" bestFit="1" customWidth="1"/>
    <col min="34" max="16384" width="8.66015625" style="1" customWidth="1"/>
  </cols>
  <sheetData>
    <row r="1" ht="110.25" customHeight="1">
      <c r="AE1" s="32"/>
    </row>
    <row r="2" spans="1:31" ht="33" customHeight="1">
      <c r="A2" s="106" t="s">
        <v>24</v>
      </c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2:30" ht="18" thickBot="1">
      <c r="B3" s="7"/>
      <c r="C3" s="7"/>
      <c r="AD3" s="19"/>
    </row>
    <row r="4" spans="1:33" ht="12.75">
      <c r="A4" s="108" t="s">
        <v>16</v>
      </c>
      <c r="B4" s="110" t="s">
        <v>17</v>
      </c>
      <c r="C4" s="112" t="s">
        <v>36</v>
      </c>
      <c r="AC4" s="113" t="s">
        <v>66</v>
      </c>
      <c r="AD4" s="114" t="s">
        <v>67</v>
      </c>
      <c r="AE4" s="75" t="s">
        <v>150</v>
      </c>
      <c r="AF4" s="101" t="s">
        <v>192</v>
      </c>
      <c r="AG4" s="99" t="s">
        <v>191</v>
      </c>
    </row>
    <row r="5" spans="1:33" ht="25.5">
      <c r="A5" s="109"/>
      <c r="B5" s="111"/>
      <c r="C5" s="111"/>
      <c r="D5" s="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5"/>
      <c r="AC5" s="109"/>
      <c r="AD5" s="115"/>
      <c r="AE5" s="76" t="s">
        <v>149</v>
      </c>
      <c r="AF5" s="102"/>
      <c r="AG5" s="100"/>
    </row>
    <row r="6" spans="1:33" ht="30">
      <c r="A6" s="34" t="s">
        <v>28</v>
      </c>
      <c r="B6" s="40" t="s">
        <v>101</v>
      </c>
      <c r="C6" s="41">
        <f>AD6</f>
        <v>17168968.849999998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0"/>
      <c r="AD6" s="31">
        <f>SUM(AD7:AD55)</f>
        <v>17168968.849999998</v>
      </c>
      <c r="AE6" s="77">
        <f>AD6</f>
        <v>17168968.849999998</v>
      </c>
      <c r="AF6" s="41">
        <f>BG6</f>
        <v>0</v>
      </c>
      <c r="AG6" s="90">
        <f>AF6/C6*100</f>
        <v>0</v>
      </c>
    </row>
    <row r="7" spans="1:33" ht="27.75">
      <c r="A7" s="21" t="s">
        <v>2</v>
      </c>
      <c r="B7" s="56" t="s">
        <v>68</v>
      </c>
      <c r="C7" s="43">
        <f>AD7</f>
        <v>550000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20"/>
      <c r="AD7" s="25">
        <f>650000-100000</f>
        <v>550000</v>
      </c>
      <c r="AE7" s="78">
        <f>AD7</f>
        <v>550000</v>
      </c>
      <c r="AF7" s="15"/>
      <c r="AG7" s="92">
        <f>AF7/C7*100</f>
        <v>0</v>
      </c>
    </row>
    <row r="8" spans="1:33" ht="27.75">
      <c r="A8" s="21" t="s">
        <v>50</v>
      </c>
      <c r="B8" s="56" t="s">
        <v>69</v>
      </c>
      <c r="C8" s="43">
        <f aca="true" t="shared" si="0" ref="C8:C55">AD8</f>
        <v>400000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0"/>
      <c r="AD8" s="25">
        <v>400000</v>
      </c>
      <c r="AE8" s="78">
        <f aca="true" t="shared" si="1" ref="AE8:AE55">AD8</f>
        <v>400000</v>
      </c>
      <c r="AF8" s="15"/>
      <c r="AG8" s="92">
        <f aca="true" t="shared" si="2" ref="AG8:AG71">AF8/C8*100</f>
        <v>0</v>
      </c>
    </row>
    <row r="9" spans="1:33" ht="27.75">
      <c r="A9" s="21" t="s">
        <v>51</v>
      </c>
      <c r="B9" s="56" t="s">
        <v>70</v>
      </c>
      <c r="C9" s="43">
        <f t="shared" si="0"/>
        <v>200000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"/>
      <c r="AD9" s="25">
        <v>200000</v>
      </c>
      <c r="AE9" s="78">
        <f t="shared" si="1"/>
        <v>200000</v>
      </c>
      <c r="AF9" s="15"/>
      <c r="AG9" s="92">
        <f t="shared" si="2"/>
        <v>0</v>
      </c>
    </row>
    <row r="10" spans="1:33" ht="27.75">
      <c r="A10" s="21" t="s">
        <v>44</v>
      </c>
      <c r="B10" s="56" t="s">
        <v>71</v>
      </c>
      <c r="C10" s="43">
        <f t="shared" si="0"/>
        <v>485000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"/>
      <c r="AD10" s="25">
        <f>200000+285000</f>
        <v>485000</v>
      </c>
      <c r="AE10" s="78">
        <f t="shared" si="1"/>
        <v>485000</v>
      </c>
      <c r="AF10" s="15"/>
      <c r="AG10" s="92">
        <f t="shared" si="2"/>
        <v>0</v>
      </c>
    </row>
    <row r="11" spans="1:33" ht="27.75">
      <c r="A11" s="21" t="s">
        <v>45</v>
      </c>
      <c r="B11" s="56" t="s">
        <v>72</v>
      </c>
      <c r="C11" s="43">
        <f t="shared" si="0"/>
        <v>180000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20"/>
      <c r="AD11" s="25">
        <v>180000</v>
      </c>
      <c r="AE11" s="78">
        <f t="shared" si="1"/>
        <v>180000</v>
      </c>
      <c r="AF11" s="15"/>
      <c r="AG11" s="92">
        <f t="shared" si="2"/>
        <v>0</v>
      </c>
    </row>
    <row r="12" spans="1:33" ht="27.75">
      <c r="A12" s="21" t="s">
        <v>19</v>
      </c>
      <c r="B12" s="56" t="s">
        <v>73</v>
      </c>
      <c r="C12" s="43">
        <f t="shared" si="0"/>
        <v>50000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20"/>
      <c r="AD12" s="25">
        <v>50000</v>
      </c>
      <c r="AE12" s="78">
        <f t="shared" si="1"/>
        <v>50000</v>
      </c>
      <c r="AF12" s="15"/>
      <c r="AG12" s="92">
        <f t="shared" si="2"/>
        <v>0</v>
      </c>
    </row>
    <row r="13" spans="1:33" ht="27.75">
      <c r="A13" s="21" t="s">
        <v>20</v>
      </c>
      <c r="B13" s="56" t="s">
        <v>74</v>
      </c>
      <c r="C13" s="43">
        <f t="shared" si="0"/>
        <v>729751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0"/>
      <c r="AD13" s="25">
        <f>629751+100000</f>
        <v>729751</v>
      </c>
      <c r="AE13" s="78">
        <f t="shared" si="1"/>
        <v>729751</v>
      </c>
      <c r="AF13" s="15"/>
      <c r="AG13" s="92">
        <f t="shared" si="2"/>
        <v>0</v>
      </c>
    </row>
    <row r="14" spans="1:33" ht="27.75">
      <c r="A14" s="21" t="s">
        <v>46</v>
      </c>
      <c r="B14" s="56" t="s">
        <v>75</v>
      </c>
      <c r="C14" s="43">
        <f t="shared" si="0"/>
        <v>80000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20"/>
      <c r="AD14" s="25">
        <v>80000</v>
      </c>
      <c r="AE14" s="78">
        <f t="shared" si="1"/>
        <v>80000</v>
      </c>
      <c r="AF14" s="15"/>
      <c r="AG14" s="92">
        <f t="shared" si="2"/>
        <v>0</v>
      </c>
    </row>
    <row r="15" spans="1:33" ht="27.75">
      <c r="A15" s="21" t="s">
        <v>0</v>
      </c>
      <c r="B15" s="56" t="s">
        <v>76</v>
      </c>
      <c r="C15" s="43">
        <f t="shared" si="0"/>
        <v>500000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/>
      <c r="AD15" s="25">
        <v>500000</v>
      </c>
      <c r="AE15" s="78">
        <f t="shared" si="1"/>
        <v>500000</v>
      </c>
      <c r="AF15" s="15"/>
      <c r="AG15" s="92">
        <f t="shared" si="2"/>
        <v>0</v>
      </c>
    </row>
    <row r="16" spans="1:33" ht="27.75">
      <c r="A16" s="21" t="s">
        <v>26</v>
      </c>
      <c r="B16" s="56" t="s">
        <v>77</v>
      </c>
      <c r="C16" s="43">
        <f t="shared" si="0"/>
        <v>500000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20"/>
      <c r="AD16" s="25">
        <v>500000</v>
      </c>
      <c r="AE16" s="78">
        <f t="shared" si="1"/>
        <v>500000</v>
      </c>
      <c r="AF16" s="15"/>
      <c r="AG16" s="92">
        <f t="shared" si="2"/>
        <v>0</v>
      </c>
    </row>
    <row r="17" spans="1:33" ht="13.5">
      <c r="A17" s="21" t="s">
        <v>52</v>
      </c>
      <c r="B17" s="56" t="s">
        <v>78</v>
      </c>
      <c r="C17" s="43">
        <f t="shared" si="0"/>
        <v>250000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0"/>
      <c r="AD17" s="26">
        <v>250000</v>
      </c>
      <c r="AE17" s="78">
        <f t="shared" si="1"/>
        <v>250000</v>
      </c>
      <c r="AF17" s="15"/>
      <c r="AG17" s="92">
        <f t="shared" si="2"/>
        <v>0</v>
      </c>
    </row>
    <row r="18" spans="1:33" ht="13.5">
      <c r="A18" s="21" t="s">
        <v>22</v>
      </c>
      <c r="B18" s="56" t="s">
        <v>79</v>
      </c>
      <c r="C18" s="43">
        <f t="shared" si="0"/>
        <v>250000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0"/>
      <c r="AD18" s="26">
        <v>250000</v>
      </c>
      <c r="AE18" s="78">
        <f t="shared" si="1"/>
        <v>250000</v>
      </c>
      <c r="AF18" s="15"/>
      <c r="AG18" s="92">
        <f t="shared" si="2"/>
        <v>0</v>
      </c>
    </row>
    <row r="19" spans="1:33" ht="13.5">
      <c r="A19" s="21" t="s">
        <v>103</v>
      </c>
      <c r="B19" s="56" t="s">
        <v>80</v>
      </c>
      <c r="C19" s="43">
        <f t="shared" si="0"/>
        <v>250000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0"/>
      <c r="AD19" s="26">
        <v>250000</v>
      </c>
      <c r="AE19" s="78">
        <f t="shared" si="1"/>
        <v>250000</v>
      </c>
      <c r="AF19" s="15"/>
      <c r="AG19" s="92">
        <f t="shared" si="2"/>
        <v>0</v>
      </c>
    </row>
    <row r="20" spans="1:33" ht="13.5">
      <c r="A20" s="21" t="s">
        <v>104</v>
      </c>
      <c r="B20" s="56" t="s">
        <v>81</v>
      </c>
      <c r="C20" s="43">
        <f t="shared" si="0"/>
        <v>250000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20"/>
      <c r="AD20" s="26">
        <v>250000</v>
      </c>
      <c r="AE20" s="78">
        <f t="shared" si="1"/>
        <v>250000</v>
      </c>
      <c r="AF20" s="15"/>
      <c r="AG20" s="92">
        <f t="shared" si="2"/>
        <v>0</v>
      </c>
    </row>
    <row r="21" spans="1:33" ht="13.5">
      <c r="A21" s="21" t="s">
        <v>105</v>
      </c>
      <c r="B21" s="56" t="s">
        <v>82</v>
      </c>
      <c r="C21" s="43">
        <f t="shared" si="0"/>
        <v>250000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0"/>
      <c r="AD21" s="26">
        <v>250000</v>
      </c>
      <c r="AE21" s="78">
        <f t="shared" si="1"/>
        <v>250000</v>
      </c>
      <c r="AF21" s="15"/>
      <c r="AG21" s="92">
        <f t="shared" si="2"/>
        <v>0</v>
      </c>
    </row>
    <row r="22" spans="1:33" ht="27.75">
      <c r="A22" s="21" t="s">
        <v>106</v>
      </c>
      <c r="B22" s="56" t="s">
        <v>83</v>
      </c>
      <c r="C22" s="43">
        <f t="shared" si="0"/>
        <v>250000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20"/>
      <c r="AD22" s="26">
        <v>250000</v>
      </c>
      <c r="AE22" s="78">
        <f t="shared" si="1"/>
        <v>250000</v>
      </c>
      <c r="AF22" s="15"/>
      <c r="AG22" s="92">
        <f t="shared" si="2"/>
        <v>0</v>
      </c>
    </row>
    <row r="23" spans="1:33" ht="27.75">
      <c r="A23" s="21" t="s">
        <v>107</v>
      </c>
      <c r="B23" s="56" t="s">
        <v>84</v>
      </c>
      <c r="C23" s="43">
        <f t="shared" si="0"/>
        <v>250000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20"/>
      <c r="AD23" s="26">
        <v>250000</v>
      </c>
      <c r="AE23" s="78">
        <f t="shared" si="1"/>
        <v>250000</v>
      </c>
      <c r="AF23" s="15"/>
      <c r="AG23" s="92">
        <f t="shared" si="2"/>
        <v>0</v>
      </c>
    </row>
    <row r="24" spans="1:33" ht="27.75">
      <c r="A24" s="21" t="s">
        <v>108</v>
      </c>
      <c r="B24" s="56" t="s">
        <v>85</v>
      </c>
      <c r="C24" s="43">
        <f t="shared" si="0"/>
        <v>250000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20"/>
      <c r="AD24" s="26">
        <v>250000</v>
      </c>
      <c r="AE24" s="78">
        <f t="shared" si="1"/>
        <v>250000</v>
      </c>
      <c r="AF24" s="15"/>
      <c r="AG24" s="92">
        <f t="shared" si="2"/>
        <v>0</v>
      </c>
    </row>
    <row r="25" spans="1:33" ht="27.75">
      <c r="A25" s="21" t="s">
        <v>109</v>
      </c>
      <c r="B25" s="56" t="s">
        <v>86</v>
      </c>
      <c r="C25" s="43">
        <f t="shared" si="0"/>
        <v>250000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20"/>
      <c r="AD25" s="26">
        <v>250000</v>
      </c>
      <c r="AE25" s="78">
        <f t="shared" si="1"/>
        <v>250000</v>
      </c>
      <c r="AF25" s="15"/>
      <c r="AG25" s="92">
        <f t="shared" si="2"/>
        <v>0</v>
      </c>
    </row>
    <row r="26" spans="1:33" ht="27.75">
      <c r="A26" s="21" t="s">
        <v>110</v>
      </c>
      <c r="B26" s="56" t="s">
        <v>87</v>
      </c>
      <c r="C26" s="43">
        <f t="shared" si="0"/>
        <v>250000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0"/>
      <c r="AD26" s="26">
        <v>250000</v>
      </c>
      <c r="AE26" s="78">
        <f t="shared" si="1"/>
        <v>250000</v>
      </c>
      <c r="AF26" s="15"/>
      <c r="AG26" s="92">
        <f t="shared" si="2"/>
        <v>0</v>
      </c>
    </row>
    <row r="27" spans="1:33" ht="27.75">
      <c r="A27" s="21" t="s">
        <v>111</v>
      </c>
      <c r="B27" s="56" t="s">
        <v>88</v>
      </c>
      <c r="C27" s="43">
        <f t="shared" si="0"/>
        <v>250000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20"/>
      <c r="AD27" s="26">
        <v>250000</v>
      </c>
      <c r="AE27" s="78">
        <f t="shared" si="1"/>
        <v>250000</v>
      </c>
      <c r="AF27" s="15"/>
      <c r="AG27" s="92">
        <f t="shared" si="2"/>
        <v>0</v>
      </c>
    </row>
    <row r="28" spans="1:33" ht="13.5">
      <c r="A28" s="21" t="s">
        <v>112</v>
      </c>
      <c r="B28" s="56" t="s">
        <v>89</v>
      </c>
      <c r="C28" s="43">
        <f t="shared" si="0"/>
        <v>250000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20"/>
      <c r="AD28" s="26">
        <v>250000</v>
      </c>
      <c r="AE28" s="78">
        <f t="shared" si="1"/>
        <v>250000</v>
      </c>
      <c r="AF28" s="15"/>
      <c r="AG28" s="92">
        <f t="shared" si="2"/>
        <v>0</v>
      </c>
    </row>
    <row r="29" spans="1:33" ht="27.75">
      <c r="A29" s="21" t="s">
        <v>113</v>
      </c>
      <c r="B29" s="56" t="s">
        <v>190</v>
      </c>
      <c r="C29" s="43">
        <f t="shared" si="0"/>
        <v>1300000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0"/>
      <c r="AD29" s="25">
        <v>1300000</v>
      </c>
      <c r="AE29" s="78">
        <f t="shared" si="1"/>
        <v>1300000</v>
      </c>
      <c r="AF29" s="15"/>
      <c r="AG29" s="92">
        <f t="shared" si="2"/>
        <v>0</v>
      </c>
    </row>
    <row r="30" spans="1:33" ht="27.75">
      <c r="A30" s="21" t="s">
        <v>114</v>
      </c>
      <c r="B30" s="56" t="s">
        <v>90</v>
      </c>
      <c r="C30" s="43">
        <f t="shared" si="0"/>
        <v>1300000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20"/>
      <c r="AD30" s="25">
        <v>1300000</v>
      </c>
      <c r="AE30" s="78">
        <f t="shared" si="1"/>
        <v>1300000</v>
      </c>
      <c r="AF30" s="15"/>
      <c r="AG30" s="92">
        <f t="shared" si="2"/>
        <v>0</v>
      </c>
    </row>
    <row r="31" spans="1:33" ht="27.75">
      <c r="A31" s="21" t="s">
        <v>115</v>
      </c>
      <c r="B31" s="56" t="s">
        <v>91</v>
      </c>
      <c r="C31" s="43">
        <f t="shared" si="0"/>
        <v>100000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20"/>
      <c r="AD31" s="26">
        <v>100000</v>
      </c>
      <c r="AE31" s="78">
        <f t="shared" si="1"/>
        <v>100000</v>
      </c>
      <c r="AF31" s="15"/>
      <c r="AG31" s="92">
        <f t="shared" si="2"/>
        <v>0</v>
      </c>
    </row>
    <row r="32" spans="1:33" ht="27.75">
      <c r="A32" s="21" t="s">
        <v>116</v>
      </c>
      <c r="B32" s="56" t="s">
        <v>151</v>
      </c>
      <c r="C32" s="43">
        <f t="shared" si="0"/>
        <v>100000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20"/>
      <c r="AD32" s="26">
        <v>100000</v>
      </c>
      <c r="AE32" s="78">
        <f t="shared" si="1"/>
        <v>100000</v>
      </c>
      <c r="AF32" s="15"/>
      <c r="AG32" s="92">
        <f t="shared" si="2"/>
        <v>0</v>
      </c>
    </row>
    <row r="33" spans="1:33" ht="27.75">
      <c r="A33" s="21" t="s">
        <v>117</v>
      </c>
      <c r="B33" s="56" t="s">
        <v>92</v>
      </c>
      <c r="C33" s="43">
        <f t="shared" si="0"/>
        <v>70000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"/>
      <c r="AD33" s="26">
        <v>70000</v>
      </c>
      <c r="AE33" s="78">
        <f t="shared" si="1"/>
        <v>70000</v>
      </c>
      <c r="AF33" s="15"/>
      <c r="AG33" s="92">
        <f t="shared" si="2"/>
        <v>0</v>
      </c>
    </row>
    <row r="34" spans="1:33" ht="27.75">
      <c r="A34" s="21" t="s">
        <v>118</v>
      </c>
      <c r="B34" s="56" t="s">
        <v>93</v>
      </c>
      <c r="C34" s="43">
        <f t="shared" si="0"/>
        <v>70000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20"/>
      <c r="AD34" s="26">
        <v>70000</v>
      </c>
      <c r="AE34" s="78">
        <f t="shared" si="1"/>
        <v>70000</v>
      </c>
      <c r="AF34" s="15"/>
      <c r="AG34" s="92">
        <f t="shared" si="2"/>
        <v>0</v>
      </c>
    </row>
    <row r="35" spans="1:33" ht="27.75">
      <c r="A35" s="21" t="s">
        <v>119</v>
      </c>
      <c r="B35" s="56" t="s">
        <v>94</v>
      </c>
      <c r="C35" s="43">
        <f t="shared" si="0"/>
        <v>50000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20"/>
      <c r="AD35" s="25">
        <v>50000</v>
      </c>
      <c r="AE35" s="78">
        <f t="shared" si="1"/>
        <v>50000</v>
      </c>
      <c r="AF35" s="15"/>
      <c r="AG35" s="92">
        <f t="shared" si="2"/>
        <v>0</v>
      </c>
    </row>
    <row r="36" spans="1:33" ht="27.75">
      <c r="A36" s="21" t="s">
        <v>120</v>
      </c>
      <c r="B36" s="56" t="s">
        <v>95</v>
      </c>
      <c r="C36" s="43">
        <f t="shared" si="0"/>
        <v>550000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0"/>
      <c r="AD36" s="26">
        <v>550000</v>
      </c>
      <c r="AE36" s="78">
        <f t="shared" si="1"/>
        <v>550000</v>
      </c>
      <c r="AF36" s="15"/>
      <c r="AG36" s="92">
        <f t="shared" si="2"/>
        <v>0</v>
      </c>
    </row>
    <row r="37" spans="1:33" ht="27.75">
      <c r="A37" s="21" t="s">
        <v>121</v>
      </c>
      <c r="B37" s="56" t="s">
        <v>96</v>
      </c>
      <c r="C37" s="43">
        <f t="shared" si="0"/>
        <v>721000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0"/>
      <c r="AD37" s="26">
        <v>721000</v>
      </c>
      <c r="AE37" s="78">
        <f t="shared" si="1"/>
        <v>721000</v>
      </c>
      <c r="AF37" s="15"/>
      <c r="AG37" s="92">
        <f t="shared" si="2"/>
        <v>0</v>
      </c>
    </row>
    <row r="38" spans="1:33" ht="27.75">
      <c r="A38" s="21" t="s">
        <v>122</v>
      </c>
      <c r="B38" s="57" t="s">
        <v>97</v>
      </c>
      <c r="C38" s="43">
        <f t="shared" si="0"/>
        <v>64658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0"/>
      <c r="AD38" s="25">
        <v>64658</v>
      </c>
      <c r="AE38" s="78">
        <f t="shared" si="1"/>
        <v>64658</v>
      </c>
      <c r="AF38" s="15"/>
      <c r="AG38" s="92">
        <f t="shared" si="2"/>
        <v>0</v>
      </c>
    </row>
    <row r="39" spans="1:33" ht="27.75">
      <c r="A39" s="21" t="s">
        <v>123</v>
      </c>
      <c r="B39" s="58" t="s">
        <v>181</v>
      </c>
      <c r="C39" s="43">
        <f t="shared" si="0"/>
        <v>259290.00999999978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20"/>
      <c r="AD39" s="27">
        <v>259290.00999999978</v>
      </c>
      <c r="AE39" s="78">
        <f t="shared" si="1"/>
        <v>259290.00999999978</v>
      </c>
      <c r="AF39" s="15"/>
      <c r="AG39" s="92">
        <f t="shared" si="2"/>
        <v>0</v>
      </c>
    </row>
    <row r="40" spans="1:33" ht="27.75">
      <c r="A40" s="21" t="s">
        <v>124</v>
      </c>
      <c r="B40" s="71" t="s">
        <v>155</v>
      </c>
      <c r="C40" s="43">
        <f t="shared" si="0"/>
        <v>89529.4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20"/>
      <c r="AD40" s="73">
        <v>89529.4</v>
      </c>
      <c r="AE40" s="78">
        <f t="shared" si="1"/>
        <v>89529.4</v>
      </c>
      <c r="AF40" s="15"/>
      <c r="AG40" s="92">
        <f t="shared" si="2"/>
        <v>0</v>
      </c>
    </row>
    <row r="41" spans="1:33" ht="27.75">
      <c r="A41" s="21" t="s">
        <v>167</v>
      </c>
      <c r="B41" s="71" t="s">
        <v>156</v>
      </c>
      <c r="C41" s="43">
        <f t="shared" si="0"/>
        <v>68183.04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20"/>
      <c r="AD41" s="73">
        <v>68183.04</v>
      </c>
      <c r="AE41" s="78">
        <f t="shared" si="1"/>
        <v>68183.04</v>
      </c>
      <c r="AF41" s="15"/>
      <c r="AG41" s="92">
        <f t="shared" si="2"/>
        <v>0</v>
      </c>
    </row>
    <row r="42" spans="1:33" ht="27.75">
      <c r="A42" s="21" t="s">
        <v>168</v>
      </c>
      <c r="B42" s="71" t="s">
        <v>157</v>
      </c>
      <c r="C42" s="43">
        <f t="shared" si="0"/>
        <v>68183.04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20"/>
      <c r="AD42" s="73">
        <v>68183.04</v>
      </c>
      <c r="AE42" s="78">
        <f t="shared" si="1"/>
        <v>68183.04</v>
      </c>
      <c r="AF42" s="15"/>
      <c r="AG42" s="92">
        <f t="shared" si="2"/>
        <v>0</v>
      </c>
    </row>
    <row r="43" spans="1:33" ht="27.75">
      <c r="A43" s="21" t="s">
        <v>169</v>
      </c>
      <c r="B43" s="71" t="s">
        <v>158</v>
      </c>
      <c r="C43" s="43">
        <f t="shared" si="0"/>
        <v>12000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20"/>
      <c r="AD43" s="73">
        <v>12000</v>
      </c>
      <c r="AE43" s="78">
        <f t="shared" si="1"/>
        <v>12000</v>
      </c>
      <c r="AF43" s="15"/>
      <c r="AG43" s="92">
        <f t="shared" si="2"/>
        <v>0</v>
      </c>
    </row>
    <row r="44" spans="1:33" ht="27.75">
      <c r="A44" s="21" t="s">
        <v>170</v>
      </c>
      <c r="B44" s="71" t="s">
        <v>97</v>
      </c>
      <c r="C44" s="43">
        <f t="shared" si="0"/>
        <v>24871.4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20"/>
      <c r="AD44" s="73">
        <v>24871.4</v>
      </c>
      <c r="AE44" s="78">
        <f t="shared" si="1"/>
        <v>24871.4</v>
      </c>
      <c r="AF44" s="15"/>
      <c r="AG44" s="92">
        <f t="shared" si="2"/>
        <v>0</v>
      </c>
    </row>
    <row r="45" spans="1:33" ht="27.75">
      <c r="A45" s="21" t="s">
        <v>171</v>
      </c>
      <c r="B45" s="71" t="s">
        <v>159</v>
      </c>
      <c r="C45" s="43">
        <f t="shared" si="0"/>
        <v>6000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20"/>
      <c r="AD45" s="73">
        <v>6000</v>
      </c>
      <c r="AE45" s="78">
        <f t="shared" si="1"/>
        <v>6000</v>
      </c>
      <c r="AF45" s="15"/>
      <c r="AG45" s="92">
        <f t="shared" si="2"/>
        <v>0</v>
      </c>
    </row>
    <row r="46" spans="1:33" ht="27.75">
      <c r="A46" s="21" t="s">
        <v>172</v>
      </c>
      <c r="B46" s="71" t="s">
        <v>160</v>
      </c>
      <c r="C46" s="43">
        <f t="shared" si="0"/>
        <v>12500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20"/>
      <c r="AD46" s="73">
        <v>12500</v>
      </c>
      <c r="AE46" s="78">
        <f t="shared" si="1"/>
        <v>12500</v>
      </c>
      <c r="AF46" s="15"/>
      <c r="AG46" s="92">
        <f t="shared" si="2"/>
        <v>0</v>
      </c>
    </row>
    <row r="47" spans="1:33" ht="27.75">
      <c r="A47" s="21" t="s">
        <v>173</v>
      </c>
      <c r="B47" s="71" t="s">
        <v>161</v>
      </c>
      <c r="C47" s="43">
        <f t="shared" si="0"/>
        <v>6000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20"/>
      <c r="AD47" s="73">
        <v>6000</v>
      </c>
      <c r="AE47" s="78">
        <f t="shared" si="1"/>
        <v>6000</v>
      </c>
      <c r="AF47" s="15"/>
      <c r="AG47" s="92">
        <f t="shared" si="2"/>
        <v>0</v>
      </c>
    </row>
    <row r="48" spans="1:33" ht="27.75">
      <c r="A48" s="21" t="s">
        <v>174</v>
      </c>
      <c r="B48" s="72" t="s">
        <v>162</v>
      </c>
      <c r="C48" s="43">
        <f t="shared" si="0"/>
        <v>67823.44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20"/>
      <c r="AD48" s="73">
        <v>67823.44</v>
      </c>
      <c r="AE48" s="78">
        <f t="shared" si="1"/>
        <v>67823.44</v>
      </c>
      <c r="AF48" s="15"/>
      <c r="AG48" s="92">
        <f t="shared" si="2"/>
        <v>0</v>
      </c>
    </row>
    <row r="49" spans="1:33" ht="27.75">
      <c r="A49" s="21" t="s">
        <v>175</v>
      </c>
      <c r="B49" s="71" t="s">
        <v>163</v>
      </c>
      <c r="C49" s="43">
        <f t="shared" si="0"/>
        <v>110473.24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20"/>
      <c r="AD49" s="73">
        <v>110473.24</v>
      </c>
      <c r="AE49" s="78">
        <f t="shared" si="1"/>
        <v>110473.24</v>
      </c>
      <c r="AF49" s="15"/>
      <c r="AG49" s="92">
        <f t="shared" si="2"/>
        <v>0</v>
      </c>
    </row>
    <row r="50" spans="1:33" ht="27.75">
      <c r="A50" s="21" t="s">
        <v>176</v>
      </c>
      <c r="B50" s="71" t="s">
        <v>164</v>
      </c>
      <c r="C50" s="43">
        <f t="shared" si="0"/>
        <v>37506.28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0"/>
      <c r="AD50" s="73">
        <v>37506.28</v>
      </c>
      <c r="AE50" s="78">
        <f t="shared" si="1"/>
        <v>37506.28</v>
      </c>
      <c r="AF50" s="15"/>
      <c r="AG50" s="92">
        <f t="shared" si="2"/>
        <v>0</v>
      </c>
    </row>
    <row r="51" spans="1:33" ht="27.75">
      <c r="A51" s="21" t="s">
        <v>177</v>
      </c>
      <c r="B51" s="71" t="s">
        <v>165</v>
      </c>
      <c r="C51" s="43">
        <f t="shared" si="0"/>
        <v>2700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0"/>
      <c r="AD51" s="73">
        <v>2700</v>
      </c>
      <c r="AE51" s="78">
        <f t="shared" si="1"/>
        <v>2700</v>
      </c>
      <c r="AF51" s="15"/>
      <c r="AG51" s="92">
        <f t="shared" si="2"/>
        <v>0</v>
      </c>
    </row>
    <row r="52" spans="1:33" ht="27.75">
      <c r="A52" s="21" t="s">
        <v>178</v>
      </c>
      <c r="B52" s="71" t="s">
        <v>166</v>
      </c>
      <c r="C52" s="43">
        <f t="shared" si="0"/>
        <v>3500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0"/>
      <c r="AD52" s="73">
        <v>3500</v>
      </c>
      <c r="AE52" s="78">
        <f t="shared" si="1"/>
        <v>3500</v>
      </c>
      <c r="AF52" s="15"/>
      <c r="AG52" s="92">
        <f t="shared" si="2"/>
        <v>0</v>
      </c>
    </row>
    <row r="53" spans="1:33" ht="27.75">
      <c r="A53" s="21" t="s">
        <v>179</v>
      </c>
      <c r="B53" s="74" t="s">
        <v>185</v>
      </c>
      <c r="C53" s="43">
        <f t="shared" si="0"/>
        <v>200000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0"/>
      <c r="AD53" s="73">
        <v>200000</v>
      </c>
      <c r="AE53" s="78">
        <f t="shared" si="1"/>
        <v>200000</v>
      </c>
      <c r="AF53" s="15"/>
      <c r="AG53" s="92">
        <f t="shared" si="2"/>
        <v>0</v>
      </c>
    </row>
    <row r="54" spans="1:33" ht="27.75">
      <c r="A54" s="21" t="s">
        <v>182</v>
      </c>
      <c r="B54" s="74" t="s">
        <v>186</v>
      </c>
      <c r="C54" s="43">
        <f t="shared" si="0"/>
        <v>200000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0"/>
      <c r="AD54" s="73">
        <v>200000</v>
      </c>
      <c r="AE54" s="78">
        <f t="shared" si="1"/>
        <v>200000</v>
      </c>
      <c r="AF54" s="15"/>
      <c r="AG54" s="92">
        <f t="shared" si="2"/>
        <v>0</v>
      </c>
    </row>
    <row r="55" spans="1:33" ht="55.5">
      <c r="A55" s="21" t="s">
        <v>183</v>
      </c>
      <c r="B55" s="59" t="s">
        <v>98</v>
      </c>
      <c r="C55" s="43">
        <f t="shared" si="0"/>
        <v>5000000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0"/>
      <c r="AD55" s="27">
        <f>2500000+2500000</f>
        <v>5000000</v>
      </c>
      <c r="AE55" s="78">
        <f t="shared" si="1"/>
        <v>5000000</v>
      </c>
      <c r="AF55" s="15"/>
      <c r="AG55" s="92">
        <f t="shared" si="2"/>
        <v>0</v>
      </c>
    </row>
    <row r="56" spans="1:33" ht="15">
      <c r="A56" s="29" t="s">
        <v>102</v>
      </c>
      <c r="B56" s="60" t="s">
        <v>146</v>
      </c>
      <c r="C56" s="45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30"/>
      <c r="AD56" s="31">
        <f>AD57</f>
        <v>7175000</v>
      </c>
      <c r="AE56" s="77">
        <f>AD56</f>
        <v>7175000</v>
      </c>
      <c r="AF56" s="41">
        <f>BG56</f>
        <v>0</v>
      </c>
      <c r="AG56" s="90">
        <f t="shared" si="2"/>
        <v>0</v>
      </c>
    </row>
    <row r="57" spans="1:33" ht="55.5">
      <c r="A57" s="21" t="s">
        <v>125</v>
      </c>
      <c r="B57" s="56" t="s">
        <v>99</v>
      </c>
      <c r="C57" s="43">
        <f>AD57</f>
        <v>7175000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20"/>
      <c r="AD57" s="26">
        <v>7175000</v>
      </c>
      <c r="AE57" s="78">
        <f>AD57</f>
        <v>7175000</v>
      </c>
      <c r="AF57" s="15"/>
      <c r="AG57" s="92">
        <f t="shared" si="2"/>
        <v>0</v>
      </c>
    </row>
    <row r="58" spans="1:33" ht="30">
      <c r="A58" s="29" t="s">
        <v>27</v>
      </c>
      <c r="B58" s="60" t="s">
        <v>147</v>
      </c>
      <c r="C58" s="45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30"/>
      <c r="AD58" s="31">
        <f>AD59</f>
        <v>5000000</v>
      </c>
      <c r="AE58" s="77">
        <f>AD58</f>
        <v>5000000</v>
      </c>
      <c r="AF58" s="41">
        <f>BG58</f>
        <v>0</v>
      </c>
      <c r="AG58" s="90">
        <f t="shared" si="2"/>
        <v>0</v>
      </c>
    </row>
    <row r="59" spans="1:33" ht="42">
      <c r="A59" s="21" t="s">
        <v>54</v>
      </c>
      <c r="B59" s="56" t="s">
        <v>100</v>
      </c>
      <c r="C59" s="43">
        <f>AD59</f>
        <v>5000000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20"/>
      <c r="AD59" s="26">
        <v>5000000</v>
      </c>
      <c r="AE59" s="78">
        <f>AD59</f>
        <v>5000000</v>
      </c>
      <c r="AF59" s="15"/>
      <c r="AG59" s="92">
        <f t="shared" si="2"/>
        <v>0</v>
      </c>
    </row>
    <row r="60" spans="1:33" s="3" customFormat="1" ht="29.25" customHeight="1">
      <c r="A60" s="23" t="s">
        <v>126</v>
      </c>
      <c r="B60" s="61" t="s">
        <v>23</v>
      </c>
      <c r="C60" s="45">
        <f>AC60+AD60</f>
        <v>48670416.1</v>
      </c>
      <c r="D60" s="45">
        <f aca="true" t="shared" si="3" ref="D60:AB60">D61+D68+D74+D78+D83+D91+D94+D99+D101+D104+D105+D108</f>
        <v>0</v>
      </c>
      <c r="E60" s="45">
        <f t="shared" si="3"/>
        <v>0</v>
      </c>
      <c r="F60" s="45">
        <f t="shared" si="3"/>
        <v>0</v>
      </c>
      <c r="G60" s="45">
        <f t="shared" si="3"/>
        <v>0</v>
      </c>
      <c r="H60" s="45">
        <f t="shared" si="3"/>
        <v>0</v>
      </c>
      <c r="I60" s="45">
        <f t="shared" si="3"/>
        <v>0</v>
      </c>
      <c r="J60" s="45">
        <f t="shared" si="3"/>
        <v>0</v>
      </c>
      <c r="K60" s="45">
        <f t="shared" si="3"/>
        <v>0</v>
      </c>
      <c r="L60" s="45">
        <f t="shared" si="3"/>
        <v>0</v>
      </c>
      <c r="M60" s="45">
        <f t="shared" si="3"/>
        <v>0</v>
      </c>
      <c r="N60" s="45">
        <f t="shared" si="3"/>
        <v>0</v>
      </c>
      <c r="O60" s="45">
        <f t="shared" si="3"/>
        <v>0</v>
      </c>
      <c r="P60" s="45">
        <f t="shared" si="3"/>
        <v>0</v>
      </c>
      <c r="Q60" s="45">
        <f t="shared" si="3"/>
        <v>0</v>
      </c>
      <c r="R60" s="45">
        <f t="shared" si="3"/>
        <v>0</v>
      </c>
      <c r="S60" s="45">
        <f t="shared" si="3"/>
        <v>0</v>
      </c>
      <c r="T60" s="45">
        <f t="shared" si="3"/>
        <v>0</v>
      </c>
      <c r="U60" s="45">
        <f t="shared" si="3"/>
        <v>0</v>
      </c>
      <c r="V60" s="45">
        <f t="shared" si="3"/>
        <v>0</v>
      </c>
      <c r="W60" s="45">
        <f t="shared" si="3"/>
        <v>0</v>
      </c>
      <c r="X60" s="45">
        <f t="shared" si="3"/>
        <v>0</v>
      </c>
      <c r="Y60" s="45">
        <f t="shared" si="3"/>
        <v>0</v>
      </c>
      <c r="Z60" s="45">
        <f t="shared" si="3"/>
        <v>0</v>
      </c>
      <c r="AA60" s="45">
        <f t="shared" si="3"/>
        <v>0</v>
      </c>
      <c r="AB60" s="45">
        <f t="shared" si="3"/>
        <v>0</v>
      </c>
      <c r="AC60" s="45">
        <f>AC61+AC68+AC74+AC78+AC83+AC91+AC94+AC99+AC101+AC104+AC105+AC108+AC111</f>
        <v>46470416.1</v>
      </c>
      <c r="AD60" s="38">
        <f>AE60</f>
        <v>2200000</v>
      </c>
      <c r="AE60" s="79">
        <f>AE83+AE94</f>
        <v>2200000</v>
      </c>
      <c r="AF60" s="41">
        <f>AF61+AF68+AF74+AF78+AF83+AF91+AF94+AF101+AF104+AF108+AF111</f>
        <v>6563765.069999999</v>
      </c>
      <c r="AG60" s="90">
        <f t="shared" si="2"/>
        <v>13.486149484553101</v>
      </c>
    </row>
    <row r="61" spans="1:33" ht="27.75">
      <c r="A61" s="9" t="s">
        <v>133</v>
      </c>
      <c r="B61" s="62" t="s">
        <v>18</v>
      </c>
      <c r="C61" s="46">
        <f>SUM(C62:C67)</f>
        <v>17591200.77</v>
      </c>
      <c r="D61" s="46">
        <f aca="true" t="shared" si="4" ref="D61:AB61">SUM(D62:D67)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  <c r="J61" s="46">
        <f t="shared" si="4"/>
        <v>0</v>
      </c>
      <c r="K61" s="46">
        <f t="shared" si="4"/>
        <v>0</v>
      </c>
      <c r="L61" s="46">
        <f t="shared" si="4"/>
        <v>0</v>
      </c>
      <c r="M61" s="46">
        <f t="shared" si="4"/>
        <v>0</v>
      </c>
      <c r="N61" s="46">
        <f t="shared" si="4"/>
        <v>0</v>
      </c>
      <c r="O61" s="46">
        <f t="shared" si="4"/>
        <v>0</v>
      </c>
      <c r="P61" s="46">
        <f t="shared" si="4"/>
        <v>0</v>
      </c>
      <c r="Q61" s="46">
        <f t="shared" si="4"/>
        <v>0</v>
      </c>
      <c r="R61" s="46">
        <f t="shared" si="4"/>
        <v>0</v>
      </c>
      <c r="S61" s="46">
        <f t="shared" si="4"/>
        <v>0</v>
      </c>
      <c r="T61" s="46">
        <f t="shared" si="4"/>
        <v>0</v>
      </c>
      <c r="U61" s="46">
        <f t="shared" si="4"/>
        <v>0</v>
      </c>
      <c r="V61" s="46">
        <f t="shared" si="4"/>
        <v>0</v>
      </c>
      <c r="W61" s="46">
        <f t="shared" si="4"/>
        <v>0</v>
      </c>
      <c r="X61" s="46">
        <f t="shared" si="4"/>
        <v>0</v>
      </c>
      <c r="Y61" s="46">
        <f t="shared" si="4"/>
        <v>0</v>
      </c>
      <c r="Z61" s="46">
        <f t="shared" si="4"/>
        <v>0</v>
      </c>
      <c r="AA61" s="46">
        <f t="shared" si="4"/>
        <v>0</v>
      </c>
      <c r="AB61" s="46">
        <f t="shared" si="4"/>
        <v>0</v>
      </c>
      <c r="AC61" s="46">
        <f>C61</f>
        <v>17591200.77</v>
      </c>
      <c r="AD61" s="16"/>
      <c r="AE61" s="80"/>
      <c r="AF61" s="46">
        <f>SUM(AF62:AF67)</f>
        <v>2898291.18</v>
      </c>
      <c r="AG61" s="93">
        <f t="shared" si="2"/>
        <v>16.475800702262124</v>
      </c>
    </row>
    <row r="62" spans="1:33" ht="13.5">
      <c r="A62" s="9"/>
      <c r="B62" s="63" t="s">
        <v>65</v>
      </c>
      <c r="C62" s="47">
        <f>5410577-4100000-230979.51-80100-115500</f>
        <v>883997.49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7">
        <f aca="true" t="shared" si="5" ref="AC62:AC111">C62</f>
        <v>883997.49</v>
      </c>
      <c r="AD62" s="17"/>
      <c r="AE62" s="80"/>
      <c r="AF62" s="15"/>
      <c r="AG62" s="94">
        <f t="shared" si="2"/>
        <v>0</v>
      </c>
    </row>
    <row r="63" spans="1:33" ht="27.75">
      <c r="A63" s="9"/>
      <c r="B63" s="63" t="s">
        <v>152</v>
      </c>
      <c r="C63" s="47">
        <v>4100000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>
        <v>4100000</v>
      </c>
      <c r="AD63" s="17"/>
      <c r="AE63" s="80"/>
      <c r="AF63" s="95"/>
      <c r="AG63" s="94">
        <f t="shared" si="2"/>
        <v>0</v>
      </c>
    </row>
    <row r="64" spans="1:33" ht="13.5">
      <c r="A64" s="9"/>
      <c r="B64" s="63" t="s">
        <v>64</v>
      </c>
      <c r="C64" s="47">
        <v>10280421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7">
        <f t="shared" si="5"/>
        <v>10280421</v>
      </c>
      <c r="AD64" s="17"/>
      <c r="AE64" s="80"/>
      <c r="AF64" s="116">
        <v>2365770.77</v>
      </c>
      <c r="AG64" s="94">
        <f t="shared" si="2"/>
        <v>23.012391904961866</v>
      </c>
    </row>
    <row r="65" spans="1:33" ht="27.75">
      <c r="A65" s="9"/>
      <c r="B65" s="63" t="s">
        <v>43</v>
      </c>
      <c r="C65" s="47">
        <v>652567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7">
        <f t="shared" si="5"/>
        <v>652567</v>
      </c>
      <c r="AD65" s="17"/>
      <c r="AE65" s="80"/>
      <c r="AF65" s="117">
        <v>156495</v>
      </c>
      <c r="AG65" s="94">
        <f t="shared" si="2"/>
        <v>23.981445583365385</v>
      </c>
    </row>
    <row r="66" spans="1:33" ht="27.75">
      <c r="A66" s="9"/>
      <c r="B66" s="63" t="s">
        <v>30</v>
      </c>
      <c r="C66" s="47">
        <v>672025.28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7">
        <f t="shared" si="5"/>
        <v>672025.28</v>
      </c>
      <c r="AD66" s="17"/>
      <c r="AE66" s="80"/>
      <c r="AF66" s="117">
        <v>124086</v>
      </c>
      <c r="AG66" s="94">
        <f t="shared" si="2"/>
        <v>18.4644839551274</v>
      </c>
    </row>
    <row r="67" spans="1:33" ht="13.5">
      <c r="A67" s="9"/>
      <c r="B67" s="63" t="s">
        <v>37</v>
      </c>
      <c r="C67" s="47">
        <v>1002190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7">
        <f t="shared" si="5"/>
        <v>1002190</v>
      </c>
      <c r="AD67" s="17"/>
      <c r="AE67" s="80"/>
      <c r="AF67" s="116">
        <f>165541.2+86398.21</f>
        <v>251939.41000000003</v>
      </c>
      <c r="AG67" s="94">
        <f t="shared" si="2"/>
        <v>25.138886837825165</v>
      </c>
    </row>
    <row r="68" spans="1:33" ht="13.5">
      <c r="A68" s="9" t="s">
        <v>134</v>
      </c>
      <c r="B68" s="62" t="s">
        <v>3</v>
      </c>
      <c r="C68" s="46">
        <f>SUM(C69:C73)</f>
        <v>7200846.1</v>
      </c>
      <c r="D68" s="46">
        <f aca="true" t="shared" si="6" ref="D68:AB68">SUM(D69:D73)</f>
        <v>0</v>
      </c>
      <c r="E68" s="46">
        <f t="shared" si="6"/>
        <v>0</v>
      </c>
      <c r="F68" s="46">
        <f t="shared" si="6"/>
        <v>0</v>
      </c>
      <c r="G68" s="46">
        <f t="shared" si="6"/>
        <v>0</v>
      </c>
      <c r="H68" s="46">
        <f t="shared" si="6"/>
        <v>0</v>
      </c>
      <c r="I68" s="46">
        <f t="shared" si="6"/>
        <v>0</v>
      </c>
      <c r="J68" s="46">
        <f t="shared" si="6"/>
        <v>0</v>
      </c>
      <c r="K68" s="46">
        <f t="shared" si="6"/>
        <v>0</v>
      </c>
      <c r="L68" s="46">
        <f t="shared" si="6"/>
        <v>0</v>
      </c>
      <c r="M68" s="46">
        <f t="shared" si="6"/>
        <v>0</v>
      </c>
      <c r="N68" s="46">
        <f t="shared" si="6"/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0</v>
      </c>
      <c r="W68" s="46">
        <f t="shared" si="6"/>
        <v>0</v>
      </c>
      <c r="X68" s="46">
        <f t="shared" si="6"/>
        <v>0</v>
      </c>
      <c r="Y68" s="46">
        <f t="shared" si="6"/>
        <v>0</v>
      </c>
      <c r="Z68" s="46">
        <f t="shared" si="6"/>
        <v>0</v>
      </c>
      <c r="AA68" s="46">
        <f t="shared" si="6"/>
        <v>0</v>
      </c>
      <c r="AB68" s="46">
        <f t="shared" si="6"/>
        <v>0</v>
      </c>
      <c r="AC68" s="46">
        <f t="shared" si="5"/>
        <v>7200846.1</v>
      </c>
      <c r="AD68" s="16"/>
      <c r="AE68" s="80"/>
      <c r="AF68" s="46">
        <f>SUM(AF69:AF73)</f>
        <v>1017646.61</v>
      </c>
      <c r="AG68" s="93">
        <f t="shared" si="2"/>
        <v>14.132319950568032</v>
      </c>
    </row>
    <row r="69" spans="1:33" ht="13.5">
      <c r="A69" s="9"/>
      <c r="B69" s="63" t="s">
        <v>38</v>
      </c>
      <c r="C69" s="47">
        <v>2402265.73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7">
        <f t="shared" si="5"/>
        <v>2402265.73</v>
      </c>
      <c r="AD69" s="17"/>
      <c r="AE69" s="80"/>
      <c r="AF69" s="95"/>
      <c r="AG69" s="94">
        <f t="shared" si="2"/>
        <v>0</v>
      </c>
    </row>
    <row r="70" spans="1:33" ht="13.5">
      <c r="A70" s="9"/>
      <c r="B70" s="63" t="s">
        <v>4</v>
      </c>
      <c r="C70" s="47">
        <v>380000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7">
        <f t="shared" si="5"/>
        <v>380000</v>
      </c>
      <c r="AD70" s="17"/>
      <c r="AE70" s="80"/>
      <c r="AF70" s="95"/>
      <c r="AG70" s="94">
        <f t="shared" si="2"/>
        <v>0</v>
      </c>
    </row>
    <row r="71" spans="1:33" ht="13.5">
      <c r="A71" s="9"/>
      <c r="B71" s="63" t="s">
        <v>39</v>
      </c>
      <c r="C71" s="47">
        <v>200000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7">
        <f t="shared" si="5"/>
        <v>200000</v>
      </c>
      <c r="AD71" s="17"/>
      <c r="AE71" s="80"/>
      <c r="AF71" s="95"/>
      <c r="AG71" s="94">
        <f t="shared" si="2"/>
        <v>0</v>
      </c>
    </row>
    <row r="72" spans="1:33" ht="13.5">
      <c r="A72" s="9"/>
      <c r="B72" s="63" t="s">
        <v>40</v>
      </c>
      <c r="C72" s="47">
        <v>291480.84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7">
        <f t="shared" si="5"/>
        <v>291480.84</v>
      </c>
      <c r="AD72" s="17"/>
      <c r="AE72" s="80"/>
      <c r="AF72" s="95"/>
      <c r="AG72" s="94">
        <f aca="true" t="shared" si="7" ref="AG72:AG119">AF72/C72*100</f>
        <v>0</v>
      </c>
    </row>
    <row r="73" spans="1:33" ht="44.25" customHeight="1">
      <c r="A73" s="9"/>
      <c r="B73" s="63" t="s">
        <v>41</v>
      </c>
      <c r="C73" s="47">
        <v>3927099.53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7">
        <f t="shared" si="5"/>
        <v>3927099.53</v>
      </c>
      <c r="AD73" s="17"/>
      <c r="AE73" s="80"/>
      <c r="AF73" s="117">
        <v>1017646.61</v>
      </c>
      <c r="AG73" s="94">
        <f t="shared" si="7"/>
        <v>25.91344075254441</v>
      </c>
    </row>
    <row r="74" spans="1:33" ht="27.75">
      <c r="A74" s="9" t="s">
        <v>135</v>
      </c>
      <c r="B74" s="62" t="s">
        <v>5</v>
      </c>
      <c r="C74" s="46">
        <f>SUM(C75:C77)</f>
        <v>1849469.0899999999</v>
      </c>
      <c r="D74" s="46">
        <f aca="true" t="shared" si="8" ref="D74:AB74">SUM(D75:D77)</f>
        <v>0</v>
      </c>
      <c r="E74" s="46">
        <f t="shared" si="8"/>
        <v>0</v>
      </c>
      <c r="F74" s="46">
        <f t="shared" si="8"/>
        <v>0</v>
      </c>
      <c r="G74" s="46">
        <f t="shared" si="8"/>
        <v>0</v>
      </c>
      <c r="H74" s="46">
        <f t="shared" si="8"/>
        <v>0</v>
      </c>
      <c r="I74" s="46">
        <f t="shared" si="8"/>
        <v>0</v>
      </c>
      <c r="J74" s="46">
        <f t="shared" si="8"/>
        <v>0</v>
      </c>
      <c r="K74" s="46">
        <f t="shared" si="8"/>
        <v>0</v>
      </c>
      <c r="L74" s="46">
        <f t="shared" si="8"/>
        <v>0</v>
      </c>
      <c r="M74" s="46">
        <f t="shared" si="8"/>
        <v>0</v>
      </c>
      <c r="N74" s="46">
        <f t="shared" si="8"/>
        <v>0</v>
      </c>
      <c r="O74" s="46">
        <f t="shared" si="8"/>
        <v>0</v>
      </c>
      <c r="P74" s="46">
        <f t="shared" si="8"/>
        <v>0</v>
      </c>
      <c r="Q74" s="46">
        <f t="shared" si="8"/>
        <v>0</v>
      </c>
      <c r="R74" s="46">
        <f t="shared" si="8"/>
        <v>0</v>
      </c>
      <c r="S74" s="46">
        <f t="shared" si="8"/>
        <v>0</v>
      </c>
      <c r="T74" s="46">
        <f t="shared" si="8"/>
        <v>0</v>
      </c>
      <c r="U74" s="46">
        <f t="shared" si="8"/>
        <v>0</v>
      </c>
      <c r="V74" s="46">
        <f t="shared" si="8"/>
        <v>0</v>
      </c>
      <c r="W74" s="46">
        <f t="shared" si="8"/>
        <v>0</v>
      </c>
      <c r="X74" s="46">
        <f t="shared" si="8"/>
        <v>0</v>
      </c>
      <c r="Y74" s="46">
        <f t="shared" si="8"/>
        <v>0</v>
      </c>
      <c r="Z74" s="46">
        <f t="shared" si="8"/>
        <v>0</v>
      </c>
      <c r="AA74" s="46">
        <f t="shared" si="8"/>
        <v>0</v>
      </c>
      <c r="AB74" s="46">
        <f t="shared" si="8"/>
        <v>0</v>
      </c>
      <c r="AC74" s="46">
        <f t="shared" si="5"/>
        <v>1849469.0899999999</v>
      </c>
      <c r="AD74" s="16"/>
      <c r="AE74" s="80"/>
      <c r="AF74" s="46">
        <f>SUM(AF75:AF77)</f>
        <v>0</v>
      </c>
      <c r="AG74" s="93">
        <f t="shared" si="7"/>
        <v>0</v>
      </c>
    </row>
    <row r="75" spans="1:33" ht="13.5">
      <c r="A75" s="9"/>
      <c r="B75" s="63" t="s">
        <v>56</v>
      </c>
      <c r="C75" s="47">
        <v>1271166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7">
        <f t="shared" si="5"/>
        <v>1271166</v>
      </c>
      <c r="AD75" s="17"/>
      <c r="AE75" s="80"/>
      <c r="AF75" s="95"/>
      <c r="AG75" s="94">
        <f t="shared" si="7"/>
        <v>0</v>
      </c>
    </row>
    <row r="76" spans="1:33" ht="13.5">
      <c r="A76" s="9"/>
      <c r="B76" s="63" t="s">
        <v>57</v>
      </c>
      <c r="C76" s="47">
        <v>157394.69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7">
        <f t="shared" si="5"/>
        <v>157394.69</v>
      </c>
      <c r="AD76" s="17"/>
      <c r="AE76" s="80"/>
      <c r="AF76" s="95"/>
      <c r="AG76" s="94">
        <f t="shared" si="7"/>
        <v>0</v>
      </c>
    </row>
    <row r="77" spans="1:33" ht="13.5">
      <c r="A77" s="9"/>
      <c r="B77" s="63" t="s">
        <v>58</v>
      </c>
      <c r="C77" s="47">
        <v>420908.4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7">
        <f t="shared" si="5"/>
        <v>420908.4</v>
      </c>
      <c r="AD77" s="17"/>
      <c r="AE77" s="80"/>
      <c r="AF77" s="95"/>
      <c r="AG77" s="94">
        <f t="shared" si="7"/>
        <v>0</v>
      </c>
    </row>
    <row r="78" spans="1:33" ht="13.5">
      <c r="A78" s="9" t="s">
        <v>136</v>
      </c>
      <c r="B78" s="62" t="s">
        <v>42</v>
      </c>
      <c r="C78" s="46">
        <f>SUM(C79:C82)</f>
        <v>3268287.11</v>
      </c>
      <c r="D78" s="46">
        <f aca="true" t="shared" si="9" ref="D78:AB78">SUM(D79:D82)</f>
        <v>0</v>
      </c>
      <c r="E78" s="46">
        <f t="shared" si="9"/>
        <v>0</v>
      </c>
      <c r="F78" s="46">
        <f t="shared" si="9"/>
        <v>0</v>
      </c>
      <c r="G78" s="46">
        <f t="shared" si="9"/>
        <v>0</v>
      </c>
      <c r="H78" s="46">
        <f t="shared" si="9"/>
        <v>0</v>
      </c>
      <c r="I78" s="46">
        <f t="shared" si="9"/>
        <v>0</v>
      </c>
      <c r="J78" s="46">
        <f t="shared" si="9"/>
        <v>0</v>
      </c>
      <c r="K78" s="46">
        <f t="shared" si="9"/>
        <v>0</v>
      </c>
      <c r="L78" s="46">
        <f t="shared" si="9"/>
        <v>0</v>
      </c>
      <c r="M78" s="46">
        <f t="shared" si="9"/>
        <v>0</v>
      </c>
      <c r="N78" s="46">
        <f t="shared" si="9"/>
        <v>0</v>
      </c>
      <c r="O78" s="46">
        <f t="shared" si="9"/>
        <v>0</v>
      </c>
      <c r="P78" s="46">
        <f t="shared" si="9"/>
        <v>0</v>
      </c>
      <c r="Q78" s="46">
        <f t="shared" si="9"/>
        <v>0</v>
      </c>
      <c r="R78" s="46">
        <f t="shared" si="9"/>
        <v>0</v>
      </c>
      <c r="S78" s="46">
        <f t="shared" si="9"/>
        <v>0</v>
      </c>
      <c r="T78" s="46">
        <f t="shared" si="9"/>
        <v>0</v>
      </c>
      <c r="U78" s="46">
        <f t="shared" si="9"/>
        <v>0</v>
      </c>
      <c r="V78" s="46">
        <f t="shared" si="9"/>
        <v>0</v>
      </c>
      <c r="W78" s="46">
        <f t="shared" si="9"/>
        <v>0</v>
      </c>
      <c r="X78" s="46">
        <f t="shared" si="9"/>
        <v>0</v>
      </c>
      <c r="Y78" s="46">
        <f t="shared" si="9"/>
        <v>0</v>
      </c>
      <c r="Z78" s="46">
        <f t="shared" si="9"/>
        <v>0</v>
      </c>
      <c r="AA78" s="46">
        <f t="shared" si="9"/>
        <v>0</v>
      </c>
      <c r="AB78" s="46">
        <f t="shared" si="9"/>
        <v>0</v>
      </c>
      <c r="AC78" s="46">
        <f t="shared" si="5"/>
        <v>3268287.11</v>
      </c>
      <c r="AD78" s="16"/>
      <c r="AE78" s="80"/>
      <c r="AF78" s="46">
        <f>SUM(AF79:AF82)</f>
        <v>367210.56</v>
      </c>
      <c r="AG78" s="92">
        <f t="shared" si="7"/>
        <v>11.235566143391852</v>
      </c>
    </row>
    <row r="79" spans="1:33" ht="27.75" customHeight="1">
      <c r="A79" s="9"/>
      <c r="B79" s="63" t="s">
        <v>8</v>
      </c>
      <c r="C79" s="47">
        <v>2415287.11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7">
        <f t="shared" si="5"/>
        <v>2415287.11</v>
      </c>
      <c r="AD79" s="17"/>
      <c r="AE79" s="80"/>
      <c r="AF79" s="117">
        <f>125100.74+47588.76+8444.96</f>
        <v>181134.46</v>
      </c>
      <c r="AG79" s="93">
        <f t="shared" si="7"/>
        <v>7.4995001318911525</v>
      </c>
    </row>
    <row r="80" spans="1:33" ht="55.5" customHeight="1">
      <c r="A80" s="9"/>
      <c r="B80" s="63" t="s">
        <v>9</v>
      </c>
      <c r="C80" s="47">
        <v>781200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7">
        <f t="shared" si="5"/>
        <v>781200</v>
      </c>
      <c r="AD80" s="17"/>
      <c r="AE80" s="80"/>
      <c r="AF80" s="117">
        <f>129802.78+45117.28+9925.9</f>
        <v>184845.96</v>
      </c>
      <c r="AG80" s="94">
        <f t="shared" si="7"/>
        <v>23.66179723502304</v>
      </c>
    </row>
    <row r="81" spans="1:33" ht="13.5">
      <c r="A81" s="9"/>
      <c r="B81" s="63" t="s">
        <v>59</v>
      </c>
      <c r="C81" s="47">
        <v>39700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7">
        <f t="shared" si="5"/>
        <v>39700</v>
      </c>
      <c r="AD81" s="17"/>
      <c r="AE81" s="80"/>
      <c r="AF81" s="116"/>
      <c r="AG81" s="94">
        <f t="shared" si="7"/>
        <v>0</v>
      </c>
    </row>
    <row r="82" spans="1:33" ht="13.5">
      <c r="A82" s="9"/>
      <c r="B82" s="63" t="s">
        <v>60</v>
      </c>
      <c r="C82" s="47">
        <v>32100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7">
        <f t="shared" si="5"/>
        <v>32100</v>
      </c>
      <c r="AD82" s="37"/>
      <c r="AE82" s="81"/>
      <c r="AF82" s="116">
        <v>1230.14</v>
      </c>
      <c r="AG82" s="94">
        <f t="shared" si="7"/>
        <v>3.832211838006231</v>
      </c>
    </row>
    <row r="83" spans="1:33" ht="13.5">
      <c r="A83" s="9" t="s">
        <v>137</v>
      </c>
      <c r="B83" s="62" t="s">
        <v>6</v>
      </c>
      <c r="C83" s="46">
        <f>AC83+AD83</f>
        <v>3251693.6400000006</v>
      </c>
      <c r="D83" s="46">
        <f aca="true" t="shared" si="10" ref="D83:AB83">SUM(D84:D90)</f>
        <v>0</v>
      </c>
      <c r="E83" s="46">
        <f t="shared" si="10"/>
        <v>0</v>
      </c>
      <c r="F83" s="46">
        <f t="shared" si="10"/>
        <v>0</v>
      </c>
      <c r="G83" s="46">
        <f t="shared" si="10"/>
        <v>0</v>
      </c>
      <c r="H83" s="46">
        <f t="shared" si="10"/>
        <v>0</v>
      </c>
      <c r="I83" s="46">
        <f t="shared" si="10"/>
        <v>0</v>
      </c>
      <c r="J83" s="46">
        <f t="shared" si="10"/>
        <v>0</v>
      </c>
      <c r="K83" s="46">
        <f t="shared" si="10"/>
        <v>0</v>
      </c>
      <c r="L83" s="46">
        <f t="shared" si="10"/>
        <v>0</v>
      </c>
      <c r="M83" s="46">
        <f t="shared" si="10"/>
        <v>0</v>
      </c>
      <c r="N83" s="46">
        <f t="shared" si="10"/>
        <v>0</v>
      </c>
      <c r="O83" s="46">
        <f t="shared" si="10"/>
        <v>0</v>
      </c>
      <c r="P83" s="46">
        <f t="shared" si="10"/>
        <v>0</v>
      </c>
      <c r="Q83" s="46">
        <f t="shared" si="10"/>
        <v>0</v>
      </c>
      <c r="R83" s="46">
        <f t="shared" si="10"/>
        <v>0</v>
      </c>
      <c r="S83" s="46">
        <f t="shared" si="10"/>
        <v>0</v>
      </c>
      <c r="T83" s="46">
        <f t="shared" si="10"/>
        <v>0</v>
      </c>
      <c r="U83" s="46">
        <f t="shared" si="10"/>
        <v>0</v>
      </c>
      <c r="V83" s="46">
        <f t="shared" si="10"/>
        <v>0</v>
      </c>
      <c r="W83" s="46">
        <f t="shared" si="10"/>
        <v>0</v>
      </c>
      <c r="X83" s="46">
        <f t="shared" si="10"/>
        <v>0</v>
      </c>
      <c r="Y83" s="46">
        <f t="shared" si="10"/>
        <v>0</v>
      </c>
      <c r="Z83" s="46">
        <f t="shared" si="10"/>
        <v>0</v>
      </c>
      <c r="AA83" s="46">
        <f t="shared" si="10"/>
        <v>0</v>
      </c>
      <c r="AB83" s="46">
        <f t="shared" si="10"/>
        <v>0</v>
      </c>
      <c r="AC83" s="46">
        <f>AC84+AC85+AC86+AC87</f>
        <v>1751693.6400000006</v>
      </c>
      <c r="AD83" s="39">
        <f>AD84+AD85+AD86+AD87</f>
        <v>1500000</v>
      </c>
      <c r="AE83" s="82">
        <f>AD83</f>
        <v>1500000</v>
      </c>
      <c r="AF83" s="46">
        <f>BF83+BG83</f>
        <v>0</v>
      </c>
      <c r="AG83" s="93">
        <f t="shared" si="7"/>
        <v>0</v>
      </c>
    </row>
    <row r="84" spans="1:33" ht="13.5">
      <c r="A84" s="9"/>
      <c r="B84" s="63" t="s">
        <v>10</v>
      </c>
      <c r="C84" s="47">
        <f>19422023.54+229670.1-19000000</f>
        <v>651693.6400000006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7">
        <f t="shared" si="5"/>
        <v>651693.6400000006</v>
      </c>
      <c r="AD84" s="37"/>
      <c r="AE84" s="83"/>
      <c r="AF84" s="95"/>
      <c r="AG84" s="94">
        <f t="shared" si="7"/>
        <v>0</v>
      </c>
    </row>
    <row r="85" spans="1:33" ht="13.5">
      <c r="A85" s="9"/>
      <c r="B85" s="63" t="s">
        <v>7</v>
      </c>
      <c r="C85" s="47">
        <v>1000000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7">
        <f>C85</f>
        <v>1000000</v>
      </c>
      <c r="AD85" s="37"/>
      <c r="AE85" s="83"/>
      <c r="AF85" s="95"/>
      <c r="AG85" s="94">
        <f t="shared" si="7"/>
        <v>0</v>
      </c>
    </row>
    <row r="86" spans="1:33" ht="13.5">
      <c r="A86" s="9"/>
      <c r="B86" s="64" t="s">
        <v>129</v>
      </c>
      <c r="C86" s="47">
        <f>AD86</f>
        <v>1500000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7"/>
      <c r="AD86" s="49">
        <v>1500000</v>
      </c>
      <c r="AE86" s="84">
        <f>AD86</f>
        <v>1500000</v>
      </c>
      <c r="AF86" s="95"/>
      <c r="AG86" s="94">
        <f t="shared" si="7"/>
        <v>0</v>
      </c>
    </row>
    <row r="87" spans="1:33" ht="18" customHeight="1">
      <c r="A87" s="9"/>
      <c r="B87" s="65" t="s">
        <v>148</v>
      </c>
      <c r="C87" s="47">
        <f>AC87</f>
        <v>100000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7">
        <v>100000</v>
      </c>
      <c r="AD87" s="37"/>
      <c r="AE87" s="83"/>
      <c r="AF87" s="95"/>
      <c r="AG87" s="94">
        <f t="shared" si="7"/>
        <v>0</v>
      </c>
    </row>
    <row r="88" spans="1:33" ht="13.5" customHeight="1" hidden="1">
      <c r="A88" s="9"/>
      <c r="B88" s="64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7"/>
      <c r="AD88" s="49"/>
      <c r="AE88" s="84"/>
      <c r="AF88" s="15"/>
      <c r="AG88" s="94" t="e">
        <f t="shared" si="7"/>
        <v>#DIV/0!</v>
      </c>
    </row>
    <row r="89" spans="1:33" ht="14.25" customHeight="1" hidden="1" thickBot="1">
      <c r="A89" s="9"/>
      <c r="B89" s="63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6">
        <f t="shared" si="5"/>
        <v>0</v>
      </c>
      <c r="AD89" s="50"/>
      <c r="AE89" s="81"/>
      <c r="AF89" s="15"/>
      <c r="AG89" s="94" t="e">
        <f t="shared" si="7"/>
        <v>#DIV/0!</v>
      </c>
    </row>
    <row r="90" spans="1:33" ht="13.5" customHeight="1" hidden="1">
      <c r="A90" s="9"/>
      <c r="B90" s="63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6">
        <f t="shared" si="5"/>
        <v>0</v>
      </c>
      <c r="AD90" s="50"/>
      <c r="AE90" s="81"/>
      <c r="AF90" s="15"/>
      <c r="AG90" s="94" t="e">
        <f t="shared" si="7"/>
        <v>#DIV/0!</v>
      </c>
    </row>
    <row r="91" spans="1:33" ht="29.25" customHeight="1">
      <c r="A91" s="9" t="s">
        <v>138</v>
      </c>
      <c r="B91" s="62" t="s">
        <v>187</v>
      </c>
      <c r="C91" s="46">
        <f>SUM(C92:C93)</f>
        <v>331841.32</v>
      </c>
      <c r="D91" s="46">
        <f aca="true" t="shared" si="11" ref="D91:AB91">SUM(D92:D93)</f>
        <v>0</v>
      </c>
      <c r="E91" s="46">
        <f t="shared" si="11"/>
        <v>0</v>
      </c>
      <c r="F91" s="46">
        <f t="shared" si="11"/>
        <v>0</v>
      </c>
      <c r="G91" s="46">
        <f t="shared" si="11"/>
        <v>0</v>
      </c>
      <c r="H91" s="46">
        <f t="shared" si="11"/>
        <v>0</v>
      </c>
      <c r="I91" s="46">
        <f t="shared" si="11"/>
        <v>0</v>
      </c>
      <c r="J91" s="46">
        <f t="shared" si="11"/>
        <v>0</v>
      </c>
      <c r="K91" s="46">
        <f t="shared" si="11"/>
        <v>0</v>
      </c>
      <c r="L91" s="46">
        <f t="shared" si="11"/>
        <v>0</v>
      </c>
      <c r="M91" s="46">
        <f t="shared" si="11"/>
        <v>0</v>
      </c>
      <c r="N91" s="46">
        <f t="shared" si="11"/>
        <v>0</v>
      </c>
      <c r="O91" s="46">
        <f t="shared" si="11"/>
        <v>0</v>
      </c>
      <c r="P91" s="46">
        <f t="shared" si="11"/>
        <v>0</v>
      </c>
      <c r="Q91" s="46">
        <f t="shared" si="11"/>
        <v>0</v>
      </c>
      <c r="R91" s="46">
        <f t="shared" si="11"/>
        <v>0</v>
      </c>
      <c r="S91" s="46">
        <f t="shared" si="11"/>
        <v>0</v>
      </c>
      <c r="T91" s="46">
        <f t="shared" si="11"/>
        <v>0</v>
      </c>
      <c r="U91" s="46">
        <f t="shared" si="11"/>
        <v>0</v>
      </c>
      <c r="V91" s="46">
        <f t="shared" si="11"/>
        <v>0</v>
      </c>
      <c r="W91" s="46">
        <f t="shared" si="11"/>
        <v>0</v>
      </c>
      <c r="X91" s="46">
        <f t="shared" si="11"/>
        <v>0</v>
      </c>
      <c r="Y91" s="46">
        <f t="shared" si="11"/>
        <v>0</v>
      </c>
      <c r="Z91" s="46">
        <f t="shared" si="11"/>
        <v>0</v>
      </c>
      <c r="AA91" s="46">
        <f t="shared" si="11"/>
        <v>0</v>
      </c>
      <c r="AB91" s="46">
        <f t="shared" si="11"/>
        <v>0</v>
      </c>
      <c r="AC91" s="46">
        <f t="shared" si="5"/>
        <v>331841.32</v>
      </c>
      <c r="AD91" s="51"/>
      <c r="AE91" s="81"/>
      <c r="AF91" s="46">
        <f>SUM(AF92:AF93)</f>
        <v>0</v>
      </c>
      <c r="AG91" s="94">
        <f t="shared" si="7"/>
        <v>0</v>
      </c>
    </row>
    <row r="92" spans="1:33" ht="13.5">
      <c r="A92" s="9"/>
      <c r="B92" s="63" t="s">
        <v>11</v>
      </c>
      <c r="C92" s="47">
        <v>250041.32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7">
        <f t="shared" si="5"/>
        <v>250041.32</v>
      </c>
      <c r="AD92" s="37"/>
      <c r="AE92" s="81"/>
      <c r="AF92" s="95"/>
      <c r="AG92" s="94">
        <f t="shared" si="7"/>
        <v>0</v>
      </c>
    </row>
    <row r="93" spans="1:33" ht="32.25" customHeight="1">
      <c r="A93" s="9"/>
      <c r="B93" s="63" t="s">
        <v>12</v>
      </c>
      <c r="C93" s="47">
        <v>81800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7">
        <f t="shared" si="5"/>
        <v>81800</v>
      </c>
      <c r="AD93" s="37"/>
      <c r="AE93" s="81"/>
      <c r="AF93" s="95"/>
      <c r="AG93" s="94">
        <f t="shared" si="7"/>
        <v>0</v>
      </c>
    </row>
    <row r="94" spans="1:33" ht="13.5">
      <c r="A94" s="9" t="s">
        <v>139</v>
      </c>
      <c r="B94" s="62" t="s">
        <v>21</v>
      </c>
      <c r="C94" s="46">
        <f>AC94+AD94</f>
        <v>12406607.14</v>
      </c>
      <c r="D94" s="46">
        <f aca="true" t="shared" si="12" ref="D94:AB94">SUM(D95:D96)</f>
        <v>0</v>
      </c>
      <c r="E94" s="46">
        <f t="shared" si="12"/>
        <v>0</v>
      </c>
      <c r="F94" s="46">
        <f t="shared" si="12"/>
        <v>0</v>
      </c>
      <c r="G94" s="46">
        <f t="shared" si="12"/>
        <v>0</v>
      </c>
      <c r="H94" s="46">
        <f t="shared" si="12"/>
        <v>0</v>
      </c>
      <c r="I94" s="46">
        <f t="shared" si="12"/>
        <v>0</v>
      </c>
      <c r="J94" s="46">
        <f t="shared" si="12"/>
        <v>0</v>
      </c>
      <c r="K94" s="46">
        <f t="shared" si="12"/>
        <v>0</v>
      </c>
      <c r="L94" s="46">
        <f t="shared" si="12"/>
        <v>0</v>
      </c>
      <c r="M94" s="46">
        <f t="shared" si="12"/>
        <v>0</v>
      </c>
      <c r="N94" s="46">
        <f t="shared" si="12"/>
        <v>0</v>
      </c>
      <c r="O94" s="46">
        <f t="shared" si="12"/>
        <v>0</v>
      </c>
      <c r="P94" s="46">
        <f t="shared" si="12"/>
        <v>0</v>
      </c>
      <c r="Q94" s="46">
        <f t="shared" si="12"/>
        <v>0</v>
      </c>
      <c r="R94" s="46">
        <f t="shared" si="12"/>
        <v>0</v>
      </c>
      <c r="S94" s="46">
        <f t="shared" si="12"/>
        <v>0</v>
      </c>
      <c r="T94" s="46">
        <f t="shared" si="12"/>
        <v>0</v>
      </c>
      <c r="U94" s="46">
        <f t="shared" si="12"/>
        <v>0</v>
      </c>
      <c r="V94" s="46">
        <f t="shared" si="12"/>
        <v>0</v>
      </c>
      <c r="W94" s="46">
        <f t="shared" si="12"/>
        <v>0</v>
      </c>
      <c r="X94" s="46">
        <f t="shared" si="12"/>
        <v>0</v>
      </c>
      <c r="Y94" s="46">
        <f t="shared" si="12"/>
        <v>0</v>
      </c>
      <c r="Z94" s="46">
        <f t="shared" si="12"/>
        <v>0</v>
      </c>
      <c r="AA94" s="46">
        <f t="shared" si="12"/>
        <v>0</v>
      </c>
      <c r="AB94" s="46">
        <f t="shared" si="12"/>
        <v>0</v>
      </c>
      <c r="AC94" s="46">
        <f>AC95+AC96+AC97+AC98</f>
        <v>11706607.14</v>
      </c>
      <c r="AD94" s="39">
        <f>AD97+AD98</f>
        <v>700000</v>
      </c>
      <c r="AE94" s="82">
        <f>AD94</f>
        <v>700000</v>
      </c>
      <c r="AF94" s="46">
        <f>AF95+AF96+AF97+AF98</f>
        <v>2233851.78</v>
      </c>
      <c r="AG94" s="93">
        <f t="shared" si="7"/>
        <v>18.005339854744523</v>
      </c>
    </row>
    <row r="95" spans="1:33" ht="42">
      <c r="A95" s="9"/>
      <c r="B95" s="63" t="s">
        <v>31</v>
      </c>
      <c r="C95" s="47">
        <f>8326507.14+1750000+1400000</f>
        <v>11476507.14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7">
        <f t="shared" si="5"/>
        <v>11476507.14</v>
      </c>
      <c r="AD95" s="37"/>
      <c r="AE95" s="83"/>
      <c r="AF95" s="117">
        <f>1849776.67+35398.49+348676.62</f>
        <v>2233851.78</v>
      </c>
      <c r="AG95" s="94">
        <f t="shared" si="7"/>
        <v>19.46456141010164</v>
      </c>
    </row>
    <row r="96" spans="1:33" ht="42">
      <c r="A96" s="9"/>
      <c r="B96" s="63" t="s">
        <v>13</v>
      </c>
      <c r="C96" s="47">
        <v>150000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7">
        <f>C96</f>
        <v>150000</v>
      </c>
      <c r="AD96" s="17"/>
      <c r="AE96" s="85"/>
      <c r="AF96" s="116"/>
      <c r="AG96" s="94">
        <f t="shared" si="7"/>
        <v>0</v>
      </c>
    </row>
    <row r="97" spans="1:33" ht="13.5">
      <c r="A97" s="9"/>
      <c r="B97" s="28" t="s">
        <v>130</v>
      </c>
      <c r="C97" s="47">
        <f>AD97</f>
        <v>700000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7"/>
      <c r="AD97" s="36">
        <v>700000</v>
      </c>
      <c r="AE97" s="86">
        <f>AD97</f>
        <v>700000</v>
      </c>
      <c r="AF97" s="116"/>
      <c r="AG97" s="94">
        <f t="shared" si="7"/>
        <v>0</v>
      </c>
    </row>
    <row r="98" spans="1:33" ht="13.5">
      <c r="A98" s="9"/>
      <c r="B98" s="63" t="s">
        <v>180</v>
      </c>
      <c r="C98" s="47">
        <f>AD98+AC98</f>
        <v>80100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68">
        <v>80100</v>
      </c>
      <c r="AD98" s="36"/>
      <c r="AE98" s="86"/>
      <c r="AF98" s="116"/>
      <c r="AG98" s="94">
        <f t="shared" si="7"/>
        <v>0</v>
      </c>
    </row>
    <row r="99" spans="1:33" ht="27.75">
      <c r="A99" s="9" t="s">
        <v>140</v>
      </c>
      <c r="B99" s="62" t="s">
        <v>47</v>
      </c>
      <c r="C99" s="46">
        <f>SUM(C100:C100)</f>
        <v>102000</v>
      </c>
      <c r="D99" s="46">
        <f aca="true" t="shared" si="13" ref="D99:AB99">SUM(D100:D100)</f>
        <v>0</v>
      </c>
      <c r="E99" s="46">
        <f t="shared" si="13"/>
        <v>0</v>
      </c>
      <c r="F99" s="46">
        <f t="shared" si="13"/>
        <v>0</v>
      </c>
      <c r="G99" s="46">
        <f t="shared" si="13"/>
        <v>0</v>
      </c>
      <c r="H99" s="46">
        <f t="shared" si="13"/>
        <v>0</v>
      </c>
      <c r="I99" s="46">
        <f t="shared" si="13"/>
        <v>0</v>
      </c>
      <c r="J99" s="46">
        <f t="shared" si="13"/>
        <v>0</v>
      </c>
      <c r="K99" s="46">
        <f t="shared" si="13"/>
        <v>0</v>
      </c>
      <c r="L99" s="46">
        <f t="shared" si="13"/>
        <v>0</v>
      </c>
      <c r="M99" s="46">
        <f t="shared" si="13"/>
        <v>0</v>
      </c>
      <c r="N99" s="46">
        <f t="shared" si="13"/>
        <v>0</v>
      </c>
      <c r="O99" s="46">
        <f t="shared" si="13"/>
        <v>0</v>
      </c>
      <c r="P99" s="46">
        <f t="shared" si="13"/>
        <v>0</v>
      </c>
      <c r="Q99" s="46">
        <f t="shared" si="13"/>
        <v>0</v>
      </c>
      <c r="R99" s="46">
        <f t="shared" si="13"/>
        <v>0</v>
      </c>
      <c r="S99" s="46">
        <f t="shared" si="13"/>
        <v>0</v>
      </c>
      <c r="T99" s="46">
        <f t="shared" si="13"/>
        <v>0</v>
      </c>
      <c r="U99" s="46">
        <f t="shared" si="13"/>
        <v>0</v>
      </c>
      <c r="V99" s="46">
        <f t="shared" si="13"/>
        <v>0</v>
      </c>
      <c r="W99" s="46">
        <f t="shared" si="13"/>
        <v>0</v>
      </c>
      <c r="X99" s="46">
        <f t="shared" si="13"/>
        <v>0</v>
      </c>
      <c r="Y99" s="46">
        <f t="shared" si="13"/>
        <v>0</v>
      </c>
      <c r="Z99" s="46">
        <f t="shared" si="13"/>
        <v>0</v>
      </c>
      <c r="AA99" s="46">
        <f t="shared" si="13"/>
        <v>0</v>
      </c>
      <c r="AB99" s="46">
        <f t="shared" si="13"/>
        <v>0</v>
      </c>
      <c r="AC99" s="46">
        <f t="shared" si="5"/>
        <v>102000</v>
      </c>
      <c r="AD99" s="16"/>
      <c r="AE99" s="80"/>
      <c r="AF99" s="46">
        <f>SUM(AF100:AF100)</f>
        <v>0</v>
      </c>
      <c r="AG99" s="93">
        <f t="shared" si="7"/>
        <v>0</v>
      </c>
    </row>
    <row r="100" spans="1:33" ht="13.5">
      <c r="A100" s="9"/>
      <c r="B100" s="63" t="s">
        <v>48</v>
      </c>
      <c r="C100" s="47">
        <v>102000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7">
        <f t="shared" si="5"/>
        <v>102000</v>
      </c>
      <c r="AD100" s="17"/>
      <c r="AE100" s="80"/>
      <c r="AF100" s="95"/>
      <c r="AG100" s="92">
        <f t="shared" si="7"/>
        <v>0</v>
      </c>
    </row>
    <row r="101" spans="1:33" ht="13.5">
      <c r="A101" s="9" t="s">
        <v>141</v>
      </c>
      <c r="B101" s="62" t="s">
        <v>1</v>
      </c>
      <c r="C101" s="46">
        <f>SUM(C102:C103)</f>
        <v>851133.72</v>
      </c>
      <c r="D101" s="46">
        <f aca="true" t="shared" si="14" ref="D101:AB101">SUM(D102:D103)</f>
        <v>0</v>
      </c>
      <c r="E101" s="46">
        <f t="shared" si="14"/>
        <v>0</v>
      </c>
      <c r="F101" s="46">
        <f t="shared" si="14"/>
        <v>0</v>
      </c>
      <c r="G101" s="46">
        <f t="shared" si="14"/>
        <v>0</v>
      </c>
      <c r="H101" s="46">
        <f t="shared" si="14"/>
        <v>0</v>
      </c>
      <c r="I101" s="46">
        <f t="shared" si="14"/>
        <v>0</v>
      </c>
      <c r="J101" s="46">
        <f t="shared" si="14"/>
        <v>0</v>
      </c>
      <c r="K101" s="46">
        <f t="shared" si="14"/>
        <v>0</v>
      </c>
      <c r="L101" s="46">
        <f t="shared" si="14"/>
        <v>0</v>
      </c>
      <c r="M101" s="46">
        <f t="shared" si="14"/>
        <v>0</v>
      </c>
      <c r="N101" s="46">
        <f t="shared" si="14"/>
        <v>0</v>
      </c>
      <c r="O101" s="46">
        <f t="shared" si="14"/>
        <v>0</v>
      </c>
      <c r="P101" s="46">
        <f t="shared" si="14"/>
        <v>0</v>
      </c>
      <c r="Q101" s="46">
        <f t="shared" si="14"/>
        <v>0</v>
      </c>
      <c r="R101" s="46">
        <f t="shared" si="14"/>
        <v>0</v>
      </c>
      <c r="S101" s="46">
        <f t="shared" si="14"/>
        <v>0</v>
      </c>
      <c r="T101" s="46">
        <f t="shared" si="14"/>
        <v>0</v>
      </c>
      <c r="U101" s="46">
        <f t="shared" si="14"/>
        <v>0</v>
      </c>
      <c r="V101" s="46">
        <f t="shared" si="14"/>
        <v>0</v>
      </c>
      <c r="W101" s="46">
        <f t="shared" si="14"/>
        <v>0</v>
      </c>
      <c r="X101" s="46">
        <f t="shared" si="14"/>
        <v>0</v>
      </c>
      <c r="Y101" s="46">
        <f t="shared" si="14"/>
        <v>0</v>
      </c>
      <c r="Z101" s="46">
        <f t="shared" si="14"/>
        <v>0</v>
      </c>
      <c r="AA101" s="46">
        <f t="shared" si="14"/>
        <v>0</v>
      </c>
      <c r="AB101" s="46">
        <f t="shared" si="14"/>
        <v>0</v>
      </c>
      <c r="AC101" s="46">
        <f t="shared" si="5"/>
        <v>851133.72</v>
      </c>
      <c r="AD101" s="16"/>
      <c r="AE101" s="80"/>
      <c r="AF101" s="46">
        <f>SUM(AF102:AF103)</f>
        <v>6764.94</v>
      </c>
      <c r="AG101" s="93">
        <f t="shared" si="7"/>
        <v>0.7948151789826867</v>
      </c>
    </row>
    <row r="102" spans="1:33" ht="13.5">
      <c r="A102" s="9"/>
      <c r="B102" s="63" t="s">
        <v>61</v>
      </c>
      <c r="C102" s="47">
        <v>751133.72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7">
        <f t="shared" si="5"/>
        <v>751133.72</v>
      </c>
      <c r="AD102" s="17"/>
      <c r="AE102" s="80"/>
      <c r="AF102" s="95"/>
      <c r="AG102" s="94">
        <f t="shared" si="7"/>
        <v>0</v>
      </c>
    </row>
    <row r="103" spans="1:33" ht="13.5">
      <c r="A103" s="9"/>
      <c r="B103" s="63" t="s">
        <v>32</v>
      </c>
      <c r="C103" s="47">
        <v>100000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7">
        <f t="shared" si="5"/>
        <v>100000</v>
      </c>
      <c r="AD103" s="17"/>
      <c r="AE103" s="80"/>
      <c r="AF103" s="116">
        <v>6764.94</v>
      </c>
      <c r="AG103" s="94">
        <f t="shared" si="7"/>
        <v>6.76494</v>
      </c>
    </row>
    <row r="104" spans="1:33" ht="13.5">
      <c r="A104" s="9" t="s">
        <v>142</v>
      </c>
      <c r="B104" s="62" t="s">
        <v>33</v>
      </c>
      <c r="C104" s="46">
        <v>188376.21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6">
        <f t="shared" si="5"/>
        <v>188376.21</v>
      </c>
      <c r="AD104" s="17"/>
      <c r="AE104" s="80"/>
      <c r="AF104" s="46">
        <v>40000</v>
      </c>
      <c r="AG104" s="94">
        <f t="shared" si="7"/>
        <v>21.2341038180989</v>
      </c>
    </row>
    <row r="105" spans="1:33" ht="13.5">
      <c r="A105" s="9" t="s">
        <v>143</v>
      </c>
      <c r="B105" s="62" t="s">
        <v>189</v>
      </c>
      <c r="C105" s="46">
        <f>SUM(C106:C107)</f>
        <v>97441</v>
      </c>
      <c r="D105" s="46">
        <f aca="true" t="shared" si="15" ref="D105:AB105">SUM(D106:D107)</f>
        <v>0</v>
      </c>
      <c r="E105" s="46">
        <f t="shared" si="15"/>
        <v>0</v>
      </c>
      <c r="F105" s="46">
        <f t="shared" si="15"/>
        <v>0</v>
      </c>
      <c r="G105" s="46">
        <f t="shared" si="15"/>
        <v>0</v>
      </c>
      <c r="H105" s="46">
        <f t="shared" si="15"/>
        <v>0</v>
      </c>
      <c r="I105" s="46">
        <f t="shared" si="15"/>
        <v>0</v>
      </c>
      <c r="J105" s="46">
        <f t="shared" si="15"/>
        <v>0</v>
      </c>
      <c r="K105" s="46">
        <f t="shared" si="15"/>
        <v>0</v>
      </c>
      <c r="L105" s="46">
        <f t="shared" si="15"/>
        <v>0</v>
      </c>
      <c r="M105" s="46">
        <f t="shared" si="15"/>
        <v>0</v>
      </c>
      <c r="N105" s="46">
        <f t="shared" si="15"/>
        <v>0</v>
      </c>
      <c r="O105" s="46">
        <f t="shared" si="15"/>
        <v>0</v>
      </c>
      <c r="P105" s="46">
        <f t="shared" si="15"/>
        <v>0</v>
      </c>
      <c r="Q105" s="46">
        <f t="shared" si="15"/>
        <v>0</v>
      </c>
      <c r="R105" s="46">
        <f t="shared" si="15"/>
        <v>0</v>
      </c>
      <c r="S105" s="46">
        <f t="shared" si="15"/>
        <v>0</v>
      </c>
      <c r="T105" s="46">
        <f t="shared" si="15"/>
        <v>0</v>
      </c>
      <c r="U105" s="46">
        <f t="shared" si="15"/>
        <v>0</v>
      </c>
      <c r="V105" s="46">
        <f t="shared" si="15"/>
        <v>0</v>
      </c>
      <c r="W105" s="46">
        <f t="shared" si="15"/>
        <v>0</v>
      </c>
      <c r="X105" s="46">
        <f t="shared" si="15"/>
        <v>0</v>
      </c>
      <c r="Y105" s="46">
        <f t="shared" si="15"/>
        <v>0</v>
      </c>
      <c r="Z105" s="46">
        <f t="shared" si="15"/>
        <v>0</v>
      </c>
      <c r="AA105" s="46">
        <f t="shared" si="15"/>
        <v>0</v>
      </c>
      <c r="AB105" s="46">
        <f t="shared" si="15"/>
        <v>0</v>
      </c>
      <c r="AC105" s="46">
        <f t="shared" si="5"/>
        <v>97441</v>
      </c>
      <c r="AD105" s="53"/>
      <c r="AE105" s="80"/>
      <c r="AF105" s="46">
        <f>SUM(AF106:AF107)</f>
        <v>0</v>
      </c>
      <c r="AG105" s="93">
        <f t="shared" si="7"/>
        <v>0</v>
      </c>
    </row>
    <row r="106" spans="1:33" ht="13.5">
      <c r="A106" s="9"/>
      <c r="B106" s="63" t="s">
        <v>34</v>
      </c>
      <c r="C106" s="47">
        <v>93250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7">
        <f t="shared" si="5"/>
        <v>93250</v>
      </c>
      <c r="AD106" s="17"/>
      <c r="AE106" s="80"/>
      <c r="AF106" s="95"/>
      <c r="AG106" s="94">
        <f t="shared" si="7"/>
        <v>0</v>
      </c>
    </row>
    <row r="107" spans="1:33" ht="13.5">
      <c r="A107" s="9"/>
      <c r="B107" s="63" t="s">
        <v>62</v>
      </c>
      <c r="C107" s="47">
        <v>4191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7">
        <f t="shared" si="5"/>
        <v>4191</v>
      </c>
      <c r="AD107" s="17"/>
      <c r="AE107" s="80"/>
      <c r="AF107" s="95"/>
      <c r="AG107" s="94">
        <f t="shared" si="7"/>
        <v>0</v>
      </c>
    </row>
    <row r="108" spans="1:33" ht="13.5">
      <c r="A108" s="9" t="s">
        <v>144</v>
      </c>
      <c r="B108" s="62" t="s">
        <v>188</v>
      </c>
      <c r="C108" s="46">
        <f>SUM(C109:C110)</f>
        <v>31520</v>
      </c>
      <c r="D108" s="46">
        <f aca="true" t="shared" si="16" ref="D108:AB108">SUM(D109:D110)</f>
        <v>0</v>
      </c>
      <c r="E108" s="46">
        <f t="shared" si="16"/>
        <v>0</v>
      </c>
      <c r="F108" s="46">
        <f t="shared" si="16"/>
        <v>0</v>
      </c>
      <c r="G108" s="46">
        <f t="shared" si="16"/>
        <v>0</v>
      </c>
      <c r="H108" s="46">
        <f t="shared" si="16"/>
        <v>0</v>
      </c>
      <c r="I108" s="46">
        <f t="shared" si="16"/>
        <v>0</v>
      </c>
      <c r="J108" s="46">
        <f t="shared" si="16"/>
        <v>0</v>
      </c>
      <c r="K108" s="46">
        <f t="shared" si="16"/>
        <v>0</v>
      </c>
      <c r="L108" s="46">
        <f t="shared" si="16"/>
        <v>0</v>
      </c>
      <c r="M108" s="46">
        <f t="shared" si="16"/>
        <v>0</v>
      </c>
      <c r="N108" s="46">
        <f t="shared" si="16"/>
        <v>0</v>
      </c>
      <c r="O108" s="46">
        <f t="shared" si="16"/>
        <v>0</v>
      </c>
      <c r="P108" s="46">
        <f t="shared" si="16"/>
        <v>0</v>
      </c>
      <c r="Q108" s="46">
        <f t="shared" si="16"/>
        <v>0</v>
      </c>
      <c r="R108" s="46">
        <f t="shared" si="16"/>
        <v>0</v>
      </c>
      <c r="S108" s="46">
        <f t="shared" si="16"/>
        <v>0</v>
      </c>
      <c r="T108" s="46">
        <f t="shared" si="16"/>
        <v>0</v>
      </c>
      <c r="U108" s="46">
        <f t="shared" si="16"/>
        <v>0</v>
      </c>
      <c r="V108" s="46">
        <f t="shared" si="16"/>
        <v>0</v>
      </c>
      <c r="W108" s="46">
        <f t="shared" si="16"/>
        <v>0</v>
      </c>
      <c r="X108" s="46">
        <f t="shared" si="16"/>
        <v>0</v>
      </c>
      <c r="Y108" s="46">
        <f t="shared" si="16"/>
        <v>0</v>
      </c>
      <c r="Z108" s="46">
        <f t="shared" si="16"/>
        <v>0</v>
      </c>
      <c r="AA108" s="46">
        <f t="shared" si="16"/>
        <v>0</v>
      </c>
      <c r="AB108" s="46">
        <f t="shared" si="16"/>
        <v>0</v>
      </c>
      <c r="AC108" s="46">
        <f t="shared" si="5"/>
        <v>31520</v>
      </c>
      <c r="AD108" s="17"/>
      <c r="AE108" s="80"/>
      <c r="AF108" s="46">
        <f>SUM(AF109:AF110)</f>
        <v>0</v>
      </c>
      <c r="AG108" s="93">
        <f t="shared" si="7"/>
        <v>0</v>
      </c>
    </row>
    <row r="109" spans="1:33" ht="13.5">
      <c r="A109" s="9"/>
      <c r="B109" s="63" t="s">
        <v>35</v>
      </c>
      <c r="C109" s="47">
        <v>5331.2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7">
        <f t="shared" si="5"/>
        <v>5331.2</v>
      </c>
      <c r="AD109" s="17"/>
      <c r="AE109" s="80"/>
      <c r="AF109" s="95"/>
      <c r="AG109" s="94">
        <f t="shared" si="7"/>
        <v>0</v>
      </c>
    </row>
    <row r="110" spans="1:33" ht="13.5">
      <c r="A110" s="9"/>
      <c r="B110" s="63" t="s">
        <v>63</v>
      </c>
      <c r="C110" s="47">
        <v>26188.8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7">
        <f t="shared" si="5"/>
        <v>26188.8</v>
      </c>
      <c r="AD110" s="17"/>
      <c r="AE110" s="80"/>
      <c r="AF110" s="95"/>
      <c r="AG110" s="94">
        <f t="shared" si="7"/>
        <v>0</v>
      </c>
    </row>
    <row r="111" spans="1:33" ht="13.5">
      <c r="A111" s="9" t="s">
        <v>153</v>
      </c>
      <c r="B111" s="62" t="s">
        <v>154</v>
      </c>
      <c r="C111" s="46">
        <v>1500000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46">
        <f t="shared" si="5"/>
        <v>1500000</v>
      </c>
      <c r="AD111" s="17"/>
      <c r="AE111" s="80"/>
      <c r="AF111" s="15"/>
      <c r="AG111" s="92">
        <f t="shared" si="7"/>
        <v>0</v>
      </c>
    </row>
    <row r="112" spans="1:33" s="3" customFormat="1" ht="23.25" customHeight="1">
      <c r="A112" s="23" t="s">
        <v>127</v>
      </c>
      <c r="B112" s="66" t="s">
        <v>53</v>
      </c>
      <c r="C112" s="45">
        <f>C113</f>
        <v>32849</v>
      </c>
      <c r="D112" s="45">
        <f aca="true" t="shared" si="17" ref="D112:AB112">D113</f>
        <v>0</v>
      </c>
      <c r="E112" s="45">
        <f t="shared" si="17"/>
        <v>0</v>
      </c>
      <c r="F112" s="45">
        <f t="shared" si="17"/>
        <v>0</v>
      </c>
      <c r="G112" s="45">
        <f t="shared" si="17"/>
        <v>0</v>
      </c>
      <c r="H112" s="45">
        <f t="shared" si="17"/>
        <v>0</v>
      </c>
      <c r="I112" s="45">
        <f t="shared" si="17"/>
        <v>0</v>
      </c>
      <c r="J112" s="45">
        <f t="shared" si="17"/>
        <v>0</v>
      </c>
      <c r="K112" s="45">
        <f t="shared" si="17"/>
        <v>0</v>
      </c>
      <c r="L112" s="45">
        <f t="shared" si="17"/>
        <v>0</v>
      </c>
      <c r="M112" s="45">
        <f t="shared" si="17"/>
        <v>0</v>
      </c>
      <c r="N112" s="45">
        <f t="shared" si="17"/>
        <v>0</v>
      </c>
      <c r="O112" s="45">
        <f t="shared" si="17"/>
        <v>0</v>
      </c>
      <c r="P112" s="45">
        <f t="shared" si="17"/>
        <v>0</v>
      </c>
      <c r="Q112" s="45">
        <f t="shared" si="17"/>
        <v>0</v>
      </c>
      <c r="R112" s="45">
        <f t="shared" si="17"/>
        <v>0</v>
      </c>
      <c r="S112" s="45">
        <f t="shared" si="17"/>
        <v>0</v>
      </c>
      <c r="T112" s="45">
        <f t="shared" si="17"/>
        <v>0</v>
      </c>
      <c r="U112" s="45">
        <f t="shared" si="17"/>
        <v>0</v>
      </c>
      <c r="V112" s="45">
        <f t="shared" si="17"/>
        <v>0</v>
      </c>
      <c r="W112" s="45">
        <f t="shared" si="17"/>
        <v>0</v>
      </c>
      <c r="X112" s="45">
        <f t="shared" si="17"/>
        <v>0</v>
      </c>
      <c r="Y112" s="45">
        <f t="shared" si="17"/>
        <v>0</v>
      </c>
      <c r="Z112" s="45">
        <f t="shared" si="17"/>
        <v>0</v>
      </c>
      <c r="AA112" s="45">
        <f t="shared" si="17"/>
        <v>0</v>
      </c>
      <c r="AB112" s="45">
        <f t="shared" si="17"/>
        <v>0</v>
      </c>
      <c r="AC112" s="45">
        <f>AC113</f>
        <v>32849</v>
      </c>
      <c r="AD112" s="18"/>
      <c r="AE112" s="87"/>
      <c r="AF112" s="41">
        <f>BG112</f>
        <v>0</v>
      </c>
      <c r="AG112" s="90">
        <f t="shared" si="7"/>
        <v>0</v>
      </c>
    </row>
    <row r="113" spans="1:33" ht="27.75">
      <c r="A113" s="9" t="s">
        <v>145</v>
      </c>
      <c r="B113" s="63" t="s">
        <v>25</v>
      </c>
      <c r="C113" s="47">
        <v>32849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68">
        <f>C113</f>
        <v>32849</v>
      </c>
      <c r="AD113" s="17"/>
      <c r="AE113" s="80"/>
      <c r="AF113" s="95"/>
      <c r="AG113" s="93">
        <f t="shared" si="7"/>
        <v>0</v>
      </c>
    </row>
    <row r="114" spans="1:33" s="3" customFormat="1" ht="15">
      <c r="A114" s="23" t="s">
        <v>128</v>
      </c>
      <c r="B114" s="66" t="s">
        <v>29</v>
      </c>
      <c r="C114" s="45">
        <f>AC114+AE114</f>
        <v>9832234.5</v>
      </c>
      <c r="D114" s="45">
        <f aca="true" t="shared" si="18" ref="D114:AB114">SUM(D116:D118)</f>
        <v>0</v>
      </c>
      <c r="E114" s="45">
        <f t="shared" si="18"/>
        <v>0</v>
      </c>
      <c r="F114" s="45">
        <f t="shared" si="18"/>
        <v>0</v>
      </c>
      <c r="G114" s="45">
        <f t="shared" si="18"/>
        <v>0</v>
      </c>
      <c r="H114" s="45">
        <f t="shared" si="18"/>
        <v>0</v>
      </c>
      <c r="I114" s="45">
        <f t="shared" si="18"/>
        <v>0</v>
      </c>
      <c r="J114" s="45">
        <f t="shared" si="18"/>
        <v>0</v>
      </c>
      <c r="K114" s="45">
        <f t="shared" si="18"/>
        <v>0</v>
      </c>
      <c r="L114" s="45">
        <f t="shared" si="18"/>
        <v>0</v>
      </c>
      <c r="M114" s="45">
        <f t="shared" si="18"/>
        <v>0</v>
      </c>
      <c r="N114" s="45">
        <f t="shared" si="18"/>
        <v>0</v>
      </c>
      <c r="O114" s="45">
        <f t="shared" si="18"/>
        <v>0</v>
      </c>
      <c r="P114" s="45">
        <f t="shared" si="18"/>
        <v>0</v>
      </c>
      <c r="Q114" s="45">
        <f t="shared" si="18"/>
        <v>0</v>
      </c>
      <c r="R114" s="45">
        <f t="shared" si="18"/>
        <v>0</v>
      </c>
      <c r="S114" s="45">
        <f t="shared" si="18"/>
        <v>0</v>
      </c>
      <c r="T114" s="45">
        <f t="shared" si="18"/>
        <v>0</v>
      </c>
      <c r="U114" s="45">
        <f t="shared" si="18"/>
        <v>0</v>
      </c>
      <c r="V114" s="45">
        <f t="shared" si="18"/>
        <v>0</v>
      </c>
      <c r="W114" s="45">
        <f t="shared" si="18"/>
        <v>0</v>
      </c>
      <c r="X114" s="45">
        <f t="shared" si="18"/>
        <v>0</v>
      </c>
      <c r="Y114" s="45">
        <f t="shared" si="18"/>
        <v>0</v>
      </c>
      <c r="Z114" s="45">
        <f t="shared" si="18"/>
        <v>0</v>
      </c>
      <c r="AA114" s="45">
        <f t="shared" si="18"/>
        <v>0</v>
      </c>
      <c r="AB114" s="45">
        <f t="shared" si="18"/>
        <v>0</v>
      </c>
      <c r="AC114" s="45">
        <f>AC116+AC117+AC118</f>
        <v>832234.5</v>
      </c>
      <c r="AD114" s="38">
        <f>AD118</f>
        <v>9000000</v>
      </c>
      <c r="AE114" s="79">
        <f>AD114</f>
        <v>9000000</v>
      </c>
      <c r="AF114" s="41">
        <f>AF115+AF118</f>
        <v>34335.58</v>
      </c>
      <c r="AG114" s="90">
        <f t="shared" si="7"/>
        <v>0.349214413061446</v>
      </c>
    </row>
    <row r="115" spans="1:33" ht="21" customHeight="1">
      <c r="A115" s="9" t="s">
        <v>131</v>
      </c>
      <c r="B115" s="62" t="s">
        <v>55</v>
      </c>
      <c r="C115" s="46">
        <f>C116+C117</f>
        <v>832234.5</v>
      </c>
      <c r="D115" s="46">
        <f aca="true" t="shared" si="19" ref="D115:AB115">D116+D118</f>
        <v>0</v>
      </c>
      <c r="E115" s="46">
        <f t="shared" si="19"/>
        <v>0</v>
      </c>
      <c r="F115" s="46">
        <f t="shared" si="19"/>
        <v>0</v>
      </c>
      <c r="G115" s="46">
        <f t="shared" si="19"/>
        <v>0</v>
      </c>
      <c r="H115" s="46">
        <f t="shared" si="19"/>
        <v>0</v>
      </c>
      <c r="I115" s="46">
        <f t="shared" si="19"/>
        <v>0</v>
      </c>
      <c r="J115" s="46">
        <f t="shared" si="19"/>
        <v>0</v>
      </c>
      <c r="K115" s="46">
        <f t="shared" si="19"/>
        <v>0</v>
      </c>
      <c r="L115" s="46">
        <f t="shared" si="19"/>
        <v>0</v>
      </c>
      <c r="M115" s="46">
        <f t="shared" si="19"/>
        <v>0</v>
      </c>
      <c r="N115" s="46">
        <f t="shared" si="19"/>
        <v>0</v>
      </c>
      <c r="O115" s="46">
        <f t="shared" si="19"/>
        <v>0</v>
      </c>
      <c r="P115" s="46">
        <f t="shared" si="19"/>
        <v>0</v>
      </c>
      <c r="Q115" s="46">
        <f t="shared" si="19"/>
        <v>0</v>
      </c>
      <c r="R115" s="46">
        <f t="shared" si="19"/>
        <v>0</v>
      </c>
      <c r="S115" s="46">
        <f t="shared" si="19"/>
        <v>0</v>
      </c>
      <c r="T115" s="46">
        <f t="shared" si="19"/>
        <v>0</v>
      </c>
      <c r="U115" s="46">
        <f t="shared" si="19"/>
        <v>0</v>
      </c>
      <c r="V115" s="46">
        <f t="shared" si="19"/>
        <v>0</v>
      </c>
      <c r="W115" s="46">
        <f t="shared" si="19"/>
        <v>0</v>
      </c>
      <c r="X115" s="46">
        <f t="shared" si="19"/>
        <v>0</v>
      </c>
      <c r="Y115" s="46">
        <f t="shared" si="19"/>
        <v>0</v>
      </c>
      <c r="Z115" s="46">
        <f t="shared" si="19"/>
        <v>0</v>
      </c>
      <c r="AA115" s="46">
        <f t="shared" si="19"/>
        <v>0</v>
      </c>
      <c r="AB115" s="46">
        <f t="shared" si="19"/>
        <v>0</v>
      </c>
      <c r="AC115" s="46">
        <f>C115</f>
        <v>832234.5</v>
      </c>
      <c r="AD115" s="69"/>
      <c r="AE115" s="88"/>
      <c r="AF115" s="46">
        <f>AF116+AF117</f>
        <v>34335.58</v>
      </c>
      <c r="AG115" s="91">
        <f t="shared" si="7"/>
        <v>4.12570976089071</v>
      </c>
    </row>
    <row r="116" spans="1:33" ht="42">
      <c r="A116" s="9"/>
      <c r="B116" s="63" t="s">
        <v>14</v>
      </c>
      <c r="C116" s="47">
        <v>823779.5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7">
        <f>C116</f>
        <v>823779.5</v>
      </c>
      <c r="AD116" s="70"/>
      <c r="AE116" s="89"/>
      <c r="AF116" s="98">
        <f>24211.33+10124.25</f>
        <v>34335.58</v>
      </c>
      <c r="AG116" s="92">
        <f t="shared" si="7"/>
        <v>4.168054679680668</v>
      </c>
    </row>
    <row r="117" spans="1:33" ht="32.25" customHeight="1">
      <c r="A117" s="9"/>
      <c r="B117" s="63" t="s">
        <v>15</v>
      </c>
      <c r="C117" s="47">
        <v>8455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7">
        <f>C117</f>
        <v>8455</v>
      </c>
      <c r="AD117" s="70"/>
      <c r="AE117" s="89"/>
      <c r="AF117" s="96"/>
      <c r="AG117" s="92">
        <f t="shared" si="7"/>
        <v>0</v>
      </c>
    </row>
    <row r="118" spans="1:33" ht="93" customHeight="1">
      <c r="A118" s="9" t="s">
        <v>132</v>
      </c>
      <c r="B118" s="67" t="s">
        <v>184</v>
      </c>
      <c r="C118" s="46">
        <f>AD118</f>
        <v>9000000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46"/>
      <c r="AD118" s="39">
        <f>9000000</f>
        <v>9000000</v>
      </c>
      <c r="AE118" s="82">
        <f>AD118</f>
        <v>9000000</v>
      </c>
      <c r="AF118" s="97"/>
      <c r="AG118" s="93">
        <f t="shared" si="7"/>
        <v>0</v>
      </c>
    </row>
    <row r="119" spans="1:33" ht="24" customHeight="1">
      <c r="A119" s="104" t="s">
        <v>49</v>
      </c>
      <c r="B119" s="105"/>
      <c r="C119" s="55">
        <f>AC119+AE119</f>
        <v>87879468.44999999</v>
      </c>
      <c r="D119" s="55">
        <f aca="true" t="shared" si="20" ref="D119:AB119">D112+D60+D114</f>
        <v>0</v>
      </c>
      <c r="E119" s="55">
        <f t="shared" si="20"/>
        <v>0</v>
      </c>
      <c r="F119" s="55">
        <f t="shared" si="20"/>
        <v>0</v>
      </c>
      <c r="G119" s="55">
        <f t="shared" si="20"/>
        <v>0</v>
      </c>
      <c r="H119" s="55">
        <f t="shared" si="20"/>
        <v>0</v>
      </c>
      <c r="I119" s="55">
        <f t="shared" si="20"/>
        <v>0</v>
      </c>
      <c r="J119" s="55">
        <f t="shared" si="20"/>
        <v>0</v>
      </c>
      <c r="K119" s="55">
        <f t="shared" si="20"/>
        <v>0</v>
      </c>
      <c r="L119" s="55">
        <f t="shared" si="20"/>
        <v>0</v>
      </c>
      <c r="M119" s="55">
        <f t="shared" si="20"/>
        <v>0</v>
      </c>
      <c r="N119" s="55">
        <f t="shared" si="20"/>
        <v>0</v>
      </c>
      <c r="O119" s="55">
        <f t="shared" si="20"/>
        <v>0</v>
      </c>
      <c r="P119" s="55">
        <f t="shared" si="20"/>
        <v>0</v>
      </c>
      <c r="Q119" s="55">
        <f t="shared" si="20"/>
        <v>0</v>
      </c>
      <c r="R119" s="55">
        <f t="shared" si="20"/>
        <v>0</v>
      </c>
      <c r="S119" s="55">
        <f t="shared" si="20"/>
        <v>0</v>
      </c>
      <c r="T119" s="55">
        <f t="shared" si="20"/>
        <v>0</v>
      </c>
      <c r="U119" s="55">
        <f t="shared" si="20"/>
        <v>0</v>
      </c>
      <c r="V119" s="55">
        <f t="shared" si="20"/>
        <v>0</v>
      </c>
      <c r="W119" s="55">
        <f t="shared" si="20"/>
        <v>0</v>
      </c>
      <c r="X119" s="55">
        <f t="shared" si="20"/>
        <v>0</v>
      </c>
      <c r="Y119" s="55">
        <f t="shared" si="20"/>
        <v>0</v>
      </c>
      <c r="Z119" s="55">
        <f t="shared" si="20"/>
        <v>0</v>
      </c>
      <c r="AA119" s="55">
        <f t="shared" si="20"/>
        <v>0</v>
      </c>
      <c r="AB119" s="55">
        <f t="shared" si="20"/>
        <v>0</v>
      </c>
      <c r="AC119" s="55">
        <f>AC114+AC112+AC60</f>
        <v>47335499.6</v>
      </c>
      <c r="AD119" s="38">
        <f>AE119</f>
        <v>40543968.849999994</v>
      </c>
      <c r="AE119" s="79">
        <f>AE6+AE56+AE58+AE60+AE112+AE114</f>
        <v>40543968.849999994</v>
      </c>
      <c r="AF119" s="55">
        <f>AF114+AF112+AF60+AF58+AF56+AF6</f>
        <v>6598100.649999999</v>
      </c>
      <c r="AG119" s="90">
        <f t="shared" si="7"/>
        <v>7.508125352116875</v>
      </c>
    </row>
    <row r="120" spans="15:18" ht="12.75">
      <c r="O120" s="8"/>
      <c r="Q120" s="11"/>
      <c r="R120" s="11"/>
    </row>
    <row r="121" spans="1:29" s="4" customFormat="1" ht="18">
      <c r="A121" s="24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"/>
      <c r="P121" s="5"/>
      <c r="Q121" s="14"/>
      <c r="R121" s="14"/>
      <c r="S121" s="14"/>
      <c r="T121" s="14"/>
      <c r="U121" s="14"/>
      <c r="V121" s="14"/>
      <c r="W121" s="14"/>
      <c r="X121" s="5"/>
      <c r="Y121" s="5"/>
      <c r="Z121" s="5"/>
      <c r="AA121" s="5"/>
      <c r="AB121" s="5"/>
      <c r="AC121" s="5"/>
    </row>
    <row r="122" spans="15:23" ht="12.75">
      <c r="O122" s="8"/>
      <c r="Q122" s="10"/>
      <c r="R122" s="10"/>
      <c r="S122" s="10"/>
      <c r="T122" s="10"/>
      <c r="U122" s="10"/>
      <c r="V122" s="10"/>
      <c r="W122" s="10"/>
    </row>
    <row r="123" spans="1:31" ht="17.25">
      <c r="A123" s="103"/>
      <c r="B123" s="103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"/>
      <c r="P123" s="5"/>
      <c r="Q123" s="14"/>
      <c r="R123" s="14"/>
      <c r="S123" s="14"/>
      <c r="T123" s="14"/>
      <c r="U123" s="14"/>
      <c r="V123" s="14"/>
      <c r="W123" s="14"/>
      <c r="X123" s="5"/>
      <c r="Y123" s="5"/>
      <c r="Z123" s="5"/>
      <c r="AA123" s="5"/>
      <c r="AB123" s="5"/>
      <c r="AC123" s="5"/>
      <c r="AE123" s="12"/>
    </row>
    <row r="124" ht="12.75">
      <c r="AD124" s="8"/>
    </row>
  </sheetData>
  <sheetProtection/>
  <mergeCells count="10">
    <mergeCell ref="AG4:AG5"/>
    <mergeCell ref="AF4:AF5"/>
    <mergeCell ref="A123:B123"/>
    <mergeCell ref="A119:B11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2018-03-21T13:03:37Z</cp:lastPrinted>
  <dcterms:created xsi:type="dcterms:W3CDTF">2014-01-17T10:52:16Z</dcterms:created>
  <dcterms:modified xsi:type="dcterms:W3CDTF">2018-04-02T13:41:32Z</dcterms:modified>
  <cp:category/>
  <cp:version/>
  <cp:contentType/>
  <cp:contentStatus/>
</cp:coreProperties>
</file>